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40" windowHeight="7710" tabRatio="500" activeTab="0"/>
  </bookViews>
  <sheets>
    <sheet name="2020" sheetId="1" r:id="rId1"/>
    <sheet name="1" sheetId="2" r:id="rId2"/>
    <sheet name="List2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výměna vodoměrů, mat.vodárny
</t>
        </r>
      </text>
    </comment>
    <comment ref="A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schváleno 6/2016
</t>
        </r>
      </text>
    </comment>
    <comment ref="A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lab.rozbory, administrace vod., pojištění, 
opravy přípojky,malování
</t>
        </r>
      </text>
    </comment>
    <comment ref="A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práce s výměnou na DPP
</t>
        </r>
      </text>
    </comment>
  </commentList>
</comments>
</file>

<file path=xl/sharedStrings.xml><?xml version="1.0" encoding="utf-8"?>
<sst xmlns="http://schemas.openxmlformats.org/spreadsheetml/2006/main" count="157" uniqueCount="112">
  <si>
    <t>I</t>
  </si>
  <si>
    <t>Příjemce vodného a stočného</t>
  </si>
  <si>
    <t>II</t>
  </si>
  <si>
    <t>Provozovatel - název a IČ</t>
  </si>
  <si>
    <t>III</t>
  </si>
  <si>
    <t>Vlastník - název a IČ</t>
  </si>
  <si>
    <t>Řádek</t>
  </si>
  <si>
    <t>Nákladové položky</t>
  </si>
  <si>
    <t>Měrná jednotka</t>
  </si>
  <si>
    <t>Voda pitná  Kalkulace</t>
  </si>
  <si>
    <t>1.</t>
  </si>
  <si>
    <t>Materiál</t>
  </si>
  <si>
    <t>Kč</t>
  </si>
  <si>
    <t>1.1</t>
  </si>
  <si>
    <t>- surová voda podzemní + povrchová</t>
  </si>
  <si>
    <t>1.2</t>
  </si>
  <si>
    <t>- pitná voda převzatá+odpadní voda předaná</t>
  </si>
  <si>
    <t>1.3</t>
  </si>
  <si>
    <t>- chemikálie</t>
  </si>
  <si>
    <t>1.4</t>
  </si>
  <si>
    <t>- ostatní materiál</t>
  </si>
  <si>
    <t>2.</t>
  </si>
  <si>
    <t>Energie</t>
  </si>
  <si>
    <t>2.1</t>
  </si>
  <si>
    <t>- elektrická energie</t>
  </si>
  <si>
    <t>2.2</t>
  </si>
  <si>
    <t>- ostatní energie (plyn, pevná a kapalná)</t>
  </si>
  <si>
    <t>3.</t>
  </si>
  <si>
    <t>Mzdy</t>
  </si>
  <si>
    <t>3.1</t>
  </si>
  <si>
    <t xml:space="preserve"> - přímé mzdy</t>
  </si>
  <si>
    <t>3.2</t>
  </si>
  <si>
    <t>- ostatní osobní náklady</t>
  </si>
  <si>
    <t>4.</t>
  </si>
  <si>
    <t>Ostatní přímé náklady</t>
  </si>
  <si>
    <t>4.1</t>
  </si>
  <si>
    <t xml:space="preserve"> - odpisy</t>
  </si>
  <si>
    <t>4.2</t>
  </si>
  <si>
    <t>- opravy infrastrukturního majetku</t>
  </si>
  <si>
    <t>4.3</t>
  </si>
  <si>
    <t>- nájem infrastrukturního majetku</t>
  </si>
  <si>
    <t>4.4</t>
  </si>
  <si>
    <t xml:space="preserve"> - prostředky obnovy infrastrukturního majetku</t>
  </si>
  <si>
    <t>5.</t>
  </si>
  <si>
    <t>Provozní náklady</t>
  </si>
  <si>
    <t>5.1.</t>
  </si>
  <si>
    <t>- poplatky za vypouštění odpadních vod</t>
  </si>
  <si>
    <t>5.2</t>
  </si>
  <si>
    <t>- ostatní provozní náklady externí</t>
  </si>
  <si>
    <t>5.3</t>
  </si>
  <si>
    <t>- ostatní provozní náklady ve vlastní režii</t>
  </si>
  <si>
    <t>6.</t>
  </si>
  <si>
    <t>Finanční náklady</t>
  </si>
  <si>
    <t>7.</t>
  </si>
  <si>
    <t>Finanční výnosy</t>
  </si>
  <si>
    <t>8.</t>
  </si>
  <si>
    <t>Výrobní režie</t>
  </si>
  <si>
    <t>9.</t>
  </si>
  <si>
    <t>Správní režie</t>
  </si>
  <si>
    <t>10</t>
  </si>
  <si>
    <t>správa režie</t>
  </si>
  <si>
    <t>Úplné vlastní náklady</t>
  </si>
  <si>
    <t>A</t>
  </si>
  <si>
    <t>Hodnota infrastruktur.m.podle VÚME</t>
  </si>
  <si>
    <t>B</t>
  </si>
  <si>
    <t>Pořizovací cena provozního maj.</t>
  </si>
  <si>
    <t>C</t>
  </si>
  <si>
    <t>Počet pracovníků</t>
  </si>
  <si>
    <t>osob</t>
  </si>
  <si>
    <t>D</t>
  </si>
  <si>
    <t>Voda pitná fakturovaná</t>
  </si>
  <si>
    <t>m3</t>
  </si>
  <si>
    <t>E</t>
  </si>
  <si>
    <t>- z toho domácnosti</t>
  </si>
  <si>
    <t>F</t>
  </si>
  <si>
    <t>Voda odpadní odv. fakturovaná</t>
  </si>
  <si>
    <t>G</t>
  </si>
  <si>
    <t>H</t>
  </si>
  <si>
    <t>Voda srážková fakturovaná</t>
  </si>
  <si>
    <t>Voda odpadní čištěná</t>
  </si>
  <si>
    <t>J</t>
  </si>
  <si>
    <t>Pitná nebo odpadní voda převzatá</t>
  </si>
  <si>
    <t>K</t>
  </si>
  <si>
    <t>Pitná nebo odpadní voda předaná</t>
  </si>
  <si>
    <t>11.</t>
  </si>
  <si>
    <t>JEDNOTKOVÉ NÁKLADY</t>
  </si>
  <si>
    <t>Kč/m3</t>
  </si>
  <si>
    <t>12.</t>
  </si>
  <si>
    <t>Úplné vlastní náklady - ÚVN</t>
  </si>
  <si>
    <t>13.</t>
  </si>
  <si>
    <t>Kalkulační zisk</t>
  </si>
  <si>
    <t>14.</t>
  </si>
  <si>
    <t xml:space="preserve"> - podíl kalkulačního zisku z ÚVN</t>
  </si>
  <si>
    <t>%</t>
  </si>
  <si>
    <t>15.</t>
  </si>
  <si>
    <t xml:space="preserve"> - z ř.13 na rozvoj a obnovu infr.majetku</t>
  </si>
  <si>
    <t>16.</t>
  </si>
  <si>
    <t>Celkem ÚVN + zisk</t>
  </si>
  <si>
    <t>17.</t>
  </si>
  <si>
    <t>Voda fakturovaná pitná, odpadní+srážková</t>
  </si>
  <si>
    <t>18.</t>
  </si>
  <si>
    <t>CENA pro vodné, stočné</t>
  </si>
  <si>
    <t>19.</t>
  </si>
  <si>
    <t>VÝPOČET (KALKULACE) CEN PRO VODNÉ  PRO KALENDÁŘNÍ ROK 2020</t>
  </si>
  <si>
    <t>Obec Červená Třemešná</t>
  </si>
  <si>
    <t>Obec Červená Třemešná, IČ: 00578291</t>
  </si>
  <si>
    <t>Platnost od 1.1.2020</t>
  </si>
  <si>
    <t>Platnost od 1.5.2020</t>
  </si>
  <si>
    <t>Pitná voda                kalkulace 2020</t>
  </si>
  <si>
    <t>Pitná voda                   kalkulace 2020</t>
  </si>
  <si>
    <t>CENA pro vodné, stočné + DPH</t>
  </si>
  <si>
    <t>původní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</si>
</sst>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_ ;[Red]\-#,##0.00\ "/>
    <numFmt numFmtId="167" formatCode="#,##0_ ;[Red]\-#,##0\ "/>
    <numFmt numFmtId="168" formatCode="0\ %"/>
    <numFmt numFmtId="169" formatCode="0.00000"/>
    <numFmt numFmtId="170" formatCode="#,##0.0_ ;[Red]\-#,##0.0\ 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1"/>
      <color indexed="13"/>
      <name val="Calibri"/>
      <family val="2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4" tint="0.5999900102615356"/>
      <name val="Calibri"/>
      <family val="2"/>
    </font>
    <font>
      <sz val="11"/>
      <color rgb="FF92D050"/>
      <name val="Calibri"/>
      <family val="2"/>
    </font>
    <font>
      <sz val="11"/>
      <color rgb="FF0070C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6" fontId="2" fillId="33" borderId="1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66" fontId="3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166" fontId="3" fillId="33" borderId="13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166" fontId="3" fillId="33" borderId="14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166" fontId="7" fillId="33" borderId="11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166" fontId="3" fillId="33" borderId="18" xfId="0" applyNumberFormat="1" applyFont="1" applyFill="1" applyBorder="1" applyAlignment="1">
      <alignment/>
    </xf>
    <xf numFmtId="167" fontId="2" fillId="33" borderId="19" xfId="0" applyNumberFormat="1" applyFont="1" applyFill="1" applyBorder="1" applyAlignment="1">
      <alignment horizontal="center"/>
    </xf>
    <xf numFmtId="166" fontId="2" fillId="33" borderId="19" xfId="0" applyNumberFormat="1" applyFont="1" applyFill="1" applyBorder="1" applyAlignment="1">
      <alignment/>
    </xf>
    <xf numFmtId="166" fontId="3" fillId="33" borderId="19" xfId="0" applyNumberFormat="1" applyFont="1" applyFill="1" applyBorder="1" applyAlignment="1">
      <alignment/>
    </xf>
    <xf numFmtId="166" fontId="7" fillId="33" borderId="19" xfId="0" applyNumberFormat="1" applyFont="1" applyFill="1" applyBorder="1" applyAlignment="1">
      <alignment/>
    </xf>
    <xf numFmtId="166" fontId="3" fillId="33" borderId="20" xfId="0" applyNumberFormat="1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/>
    </xf>
    <xf numFmtId="166" fontId="2" fillId="33" borderId="18" xfId="0" applyNumberFormat="1" applyFont="1" applyFill="1" applyBorder="1" applyAlignment="1">
      <alignment/>
    </xf>
    <xf numFmtId="49" fontId="3" fillId="0" borderId="23" xfId="0" applyNumberFormat="1" applyFont="1" applyBorder="1" applyAlignment="1">
      <alignment horizontal="center"/>
    </xf>
    <xf numFmtId="166" fontId="7" fillId="33" borderId="18" xfId="0" applyNumberFormat="1" applyFont="1" applyFill="1" applyBorder="1" applyAlignment="1">
      <alignment/>
    </xf>
    <xf numFmtId="49" fontId="3" fillId="0" borderId="24" xfId="0" applyNumberFormat="1" applyFont="1" applyBorder="1" applyAlignment="1">
      <alignment horizontal="center"/>
    </xf>
    <xf numFmtId="166" fontId="3" fillId="33" borderId="25" xfId="0" applyNumberFormat="1" applyFont="1" applyFill="1" applyBorder="1" applyAlignment="1">
      <alignment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166" fontId="3" fillId="33" borderId="28" xfId="0" applyNumberFormat="1" applyFont="1" applyFill="1" applyBorder="1" applyAlignment="1">
      <alignment/>
    </xf>
    <xf numFmtId="166" fontId="3" fillId="33" borderId="29" xfId="0" applyNumberFormat="1" applyFont="1" applyFill="1" applyBorder="1" applyAlignment="1">
      <alignment/>
    </xf>
    <xf numFmtId="2" fontId="4" fillId="33" borderId="30" xfId="0" applyNumberFormat="1" applyFont="1" applyFill="1" applyBorder="1" applyAlignment="1">
      <alignment horizontal="right"/>
    </xf>
    <xf numFmtId="2" fontId="4" fillId="33" borderId="22" xfId="0" applyNumberFormat="1" applyFont="1" applyFill="1" applyBorder="1" applyAlignment="1">
      <alignment horizontal="right"/>
    </xf>
    <xf numFmtId="2" fontId="3" fillId="33" borderId="11" xfId="0" applyNumberFormat="1" applyFont="1" applyFill="1" applyBorder="1" applyAlignment="1">
      <alignment horizontal="right"/>
    </xf>
    <xf numFmtId="2" fontId="3" fillId="33" borderId="18" xfId="0" applyNumberFormat="1" applyFont="1" applyFill="1" applyBorder="1" applyAlignment="1">
      <alignment horizontal="right"/>
    </xf>
    <xf numFmtId="2" fontId="2" fillId="34" borderId="11" xfId="0" applyNumberFormat="1" applyFont="1" applyFill="1" applyBorder="1" applyAlignment="1">
      <alignment horizontal="right"/>
    </xf>
    <xf numFmtId="2" fontId="2" fillId="34" borderId="18" xfId="0" applyNumberFormat="1" applyFont="1" applyFill="1" applyBorder="1" applyAlignment="1">
      <alignment horizontal="right"/>
    </xf>
    <xf numFmtId="2" fontId="3" fillId="35" borderId="25" xfId="0" applyNumberFormat="1" applyFont="1" applyFill="1" applyBorder="1" applyAlignment="1">
      <alignment horizontal="right"/>
    </xf>
    <xf numFmtId="0" fontId="2" fillId="36" borderId="31" xfId="0" applyFont="1" applyFill="1" applyBorder="1" applyAlignment="1">
      <alignment horizontal="center"/>
    </xf>
    <xf numFmtId="0" fontId="2" fillId="37" borderId="27" xfId="0" applyFont="1" applyFill="1" applyBorder="1" applyAlignment="1">
      <alignment/>
    </xf>
    <xf numFmtId="0" fontId="2" fillId="37" borderId="27" xfId="0" applyFont="1" applyFill="1" applyBorder="1" applyAlignment="1">
      <alignment horizontal="center"/>
    </xf>
    <xf numFmtId="2" fontId="2" fillId="36" borderId="32" xfId="0" applyNumberFormat="1" applyFont="1" applyFill="1" applyBorder="1" applyAlignment="1">
      <alignment horizontal="right"/>
    </xf>
    <xf numFmtId="2" fontId="8" fillId="36" borderId="33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166" fontId="2" fillId="37" borderId="11" xfId="0" applyNumberFormat="1" applyFont="1" applyFill="1" applyBorder="1" applyAlignment="1">
      <alignment/>
    </xf>
    <xf numFmtId="166" fontId="2" fillId="37" borderId="18" xfId="0" applyNumberFormat="1" applyFont="1" applyFill="1" applyBorder="1" applyAlignment="1">
      <alignment/>
    </xf>
    <xf numFmtId="166" fontId="2" fillId="37" borderId="19" xfId="0" applyNumberFormat="1" applyFont="1" applyFill="1" applyBorder="1" applyAlignment="1">
      <alignment/>
    </xf>
    <xf numFmtId="49" fontId="2" fillId="36" borderId="23" xfId="0" applyNumberFormat="1" applyFont="1" applyFill="1" applyBorder="1" applyAlignment="1">
      <alignment horizontal="center"/>
    </xf>
    <xf numFmtId="49" fontId="9" fillId="38" borderId="10" xfId="0" applyNumberFormat="1" applyFont="1" applyFill="1" applyBorder="1" applyAlignment="1">
      <alignment horizontal="center" vertical="center"/>
    </xf>
    <xf numFmtId="49" fontId="9" fillId="38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left"/>
    </xf>
    <xf numFmtId="0" fontId="2" fillId="33" borderId="22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33" borderId="29" xfId="0" applyFont="1" applyFill="1" applyBorder="1" applyAlignment="1">
      <alignment horizontal="center"/>
    </xf>
    <xf numFmtId="166" fontId="4" fillId="33" borderId="3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6" fontId="3" fillId="33" borderId="16" xfId="0" applyNumberFormat="1" applyFont="1" applyFill="1" applyBorder="1" applyAlignment="1">
      <alignment/>
    </xf>
    <xf numFmtId="166" fontId="3" fillId="33" borderId="27" xfId="0" applyNumberFormat="1" applyFont="1" applyFill="1" applyBorder="1" applyAlignment="1">
      <alignment/>
    </xf>
    <xf numFmtId="49" fontId="2" fillId="37" borderId="35" xfId="0" applyNumberFormat="1" applyFont="1" applyFill="1" applyBorder="1" applyAlignment="1">
      <alignment horizontal="center"/>
    </xf>
    <xf numFmtId="0" fontId="2" fillId="37" borderId="36" xfId="0" applyFont="1" applyFill="1" applyBorder="1" applyAlignment="1">
      <alignment/>
    </xf>
    <xf numFmtId="0" fontId="2" fillId="37" borderId="36" xfId="0" applyFont="1" applyFill="1" applyBorder="1" applyAlignment="1">
      <alignment horizontal="center"/>
    </xf>
    <xf numFmtId="2" fontId="2" fillId="35" borderId="13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3" fillId="0" borderId="37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38" xfId="0" applyFont="1" applyBorder="1" applyAlignment="1">
      <alignment/>
    </xf>
    <xf numFmtId="0" fontId="2" fillId="0" borderId="39" xfId="0" applyFont="1" applyBorder="1" applyAlignment="1">
      <alignment horizontal="left"/>
    </xf>
    <xf numFmtId="0" fontId="3" fillId="0" borderId="4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43">
      <selection activeCell="H67" sqref="H67"/>
    </sheetView>
  </sheetViews>
  <sheetFormatPr defaultColWidth="8.7109375" defaultRowHeight="15"/>
  <cols>
    <col min="1" max="1" width="7.140625" style="1" customWidth="1"/>
    <col min="2" max="2" width="37.421875" style="1" customWidth="1"/>
    <col min="3" max="3" width="10.28125" style="16" customWidth="1"/>
    <col min="4" max="4" width="19.28125" style="16" customWidth="1"/>
    <col min="5" max="5" width="19.140625" style="16" customWidth="1"/>
    <col min="6" max="6" width="16.28125" style="0" hidden="1" customWidth="1"/>
    <col min="7" max="7" width="14.421875" style="0" customWidth="1"/>
    <col min="8" max="8" width="17.00390625" style="0" customWidth="1"/>
    <col min="9" max="9" width="14.28125" style="0" customWidth="1"/>
    <col min="10" max="13" width="8.7109375" style="0" customWidth="1"/>
    <col min="14" max="14" width="12.421875" style="0" customWidth="1"/>
  </cols>
  <sheetData>
    <row r="1" spans="1:9" ht="15">
      <c r="A1" s="27" t="s">
        <v>103</v>
      </c>
      <c r="G1" s="27"/>
      <c r="H1" s="27"/>
      <c r="I1" s="27"/>
    </row>
    <row r="2" spans="1:9" ht="8.25" customHeight="1" thickBot="1">
      <c r="A2" s="27"/>
      <c r="G2" s="27"/>
      <c r="H2" s="27"/>
      <c r="I2" s="27"/>
    </row>
    <row r="3" spans="1:5" ht="15">
      <c r="A3" s="74" t="s">
        <v>0</v>
      </c>
      <c r="B3" s="93" t="s">
        <v>1</v>
      </c>
      <c r="C3" s="94"/>
      <c r="D3" s="86" t="s">
        <v>104</v>
      </c>
      <c r="E3" s="75"/>
    </row>
    <row r="4" spans="1:5" ht="15">
      <c r="A4" s="76" t="s">
        <v>2</v>
      </c>
      <c r="B4" s="95" t="s">
        <v>3</v>
      </c>
      <c r="C4" s="96"/>
      <c r="D4" s="13" t="s">
        <v>105</v>
      </c>
      <c r="E4" s="77"/>
    </row>
    <row r="5" spans="1:6" ht="15.75" thickBot="1">
      <c r="A5" s="78" t="s">
        <v>4</v>
      </c>
      <c r="B5" s="97" t="s">
        <v>5</v>
      </c>
      <c r="C5" s="98"/>
      <c r="D5" s="87" t="s">
        <v>105</v>
      </c>
      <c r="E5" s="79"/>
      <c r="F5" s="73" t="s">
        <v>111</v>
      </c>
    </row>
    <row r="6" spans="1:6" s="85" customFormat="1" ht="9" customHeight="1" thickBot="1">
      <c r="A6" s="26"/>
      <c r="B6" s="26"/>
      <c r="C6" s="81"/>
      <c r="D6" s="82"/>
      <c r="E6" s="83"/>
      <c r="F6" s="84"/>
    </row>
    <row r="7" spans="1:6" ht="42.75">
      <c r="A7" s="38" t="s">
        <v>6</v>
      </c>
      <c r="B7" s="39" t="s">
        <v>7</v>
      </c>
      <c r="C7" s="39" t="s">
        <v>8</v>
      </c>
      <c r="D7" s="40" t="s">
        <v>108</v>
      </c>
      <c r="E7" s="41" t="s">
        <v>109</v>
      </c>
      <c r="F7" s="80" t="s">
        <v>9</v>
      </c>
    </row>
    <row r="8" spans="1:6" ht="19.5" customHeight="1">
      <c r="A8" s="42"/>
      <c r="B8" s="3"/>
      <c r="C8" s="3"/>
      <c r="D8" s="71" t="s">
        <v>106</v>
      </c>
      <c r="E8" s="72" t="s">
        <v>107</v>
      </c>
      <c r="F8" s="33"/>
    </row>
    <row r="9" spans="1:6" ht="15">
      <c r="A9" s="70" t="s">
        <v>10</v>
      </c>
      <c r="B9" s="65" t="s">
        <v>11</v>
      </c>
      <c r="C9" s="66" t="s">
        <v>12</v>
      </c>
      <c r="D9" s="67">
        <f>SUM(D10:D13)</f>
        <v>2320</v>
      </c>
      <c r="E9" s="68">
        <f>SUM(E10:E13)</f>
        <v>1550</v>
      </c>
      <c r="F9" s="69">
        <f>SUM(F10:F13)</f>
        <v>2803</v>
      </c>
    </row>
    <row r="10" spans="1:6" ht="15">
      <c r="A10" s="44" t="s">
        <v>13</v>
      </c>
      <c r="B10" s="6" t="s">
        <v>14</v>
      </c>
      <c r="C10" s="14" t="s">
        <v>12</v>
      </c>
      <c r="D10" s="7">
        <v>0</v>
      </c>
      <c r="E10" s="32">
        <v>0</v>
      </c>
      <c r="F10" s="35">
        <v>0</v>
      </c>
    </row>
    <row r="11" spans="1:6" ht="15">
      <c r="A11" s="44" t="s">
        <v>15</v>
      </c>
      <c r="B11" s="6" t="s">
        <v>16</v>
      </c>
      <c r="C11" s="14" t="s">
        <v>12</v>
      </c>
      <c r="D11" s="7">
        <v>0</v>
      </c>
      <c r="E11" s="32">
        <v>0</v>
      </c>
      <c r="F11" s="35">
        <v>0</v>
      </c>
    </row>
    <row r="12" spans="1:6" ht="15">
      <c r="A12" s="44" t="s">
        <v>17</v>
      </c>
      <c r="B12" s="6" t="s">
        <v>18</v>
      </c>
      <c r="C12" s="14" t="s">
        <v>12</v>
      </c>
      <c r="D12" s="7">
        <v>430</v>
      </c>
      <c r="E12" s="32">
        <v>290</v>
      </c>
      <c r="F12" s="35">
        <f>242+280</f>
        <v>522</v>
      </c>
    </row>
    <row r="13" spans="1:6" ht="15">
      <c r="A13" s="44" t="s">
        <v>19</v>
      </c>
      <c r="B13" s="6" t="s">
        <v>20</v>
      </c>
      <c r="C13" s="14" t="s">
        <v>12</v>
      </c>
      <c r="D13" s="7">
        <v>1890</v>
      </c>
      <c r="E13" s="32">
        <f>SUM(D13/12*8)</f>
        <v>1260</v>
      </c>
      <c r="F13" s="35">
        <v>2281</v>
      </c>
    </row>
    <row r="14" spans="1:6" ht="15">
      <c r="A14" s="70" t="s">
        <v>21</v>
      </c>
      <c r="B14" s="65" t="s">
        <v>22</v>
      </c>
      <c r="C14" s="66" t="s">
        <v>12</v>
      </c>
      <c r="D14" s="67">
        <f>SUM(D15:D16)</f>
        <v>9200</v>
      </c>
      <c r="E14" s="68">
        <f>SUM(E15:E16)</f>
        <v>6200</v>
      </c>
      <c r="F14" s="69">
        <f>SUM(F15:F16)</f>
        <v>11130</v>
      </c>
    </row>
    <row r="15" spans="1:6" ht="15">
      <c r="A15" s="44" t="s">
        <v>23</v>
      </c>
      <c r="B15" s="6" t="s">
        <v>24</v>
      </c>
      <c r="C15" s="14" t="s">
        <v>12</v>
      </c>
      <c r="D15" s="25">
        <v>9200</v>
      </c>
      <c r="E15" s="45">
        <v>6200</v>
      </c>
      <c r="F15" s="36">
        <f>2100*5.3</f>
        <v>11130</v>
      </c>
    </row>
    <row r="16" spans="1:6" ht="15">
      <c r="A16" s="44" t="s">
        <v>25</v>
      </c>
      <c r="B16" s="6" t="s">
        <v>26</v>
      </c>
      <c r="C16" s="14" t="s">
        <v>12</v>
      </c>
      <c r="D16" s="7">
        <v>0</v>
      </c>
      <c r="E16" s="32">
        <v>0</v>
      </c>
      <c r="F16" s="35">
        <v>0</v>
      </c>
    </row>
    <row r="17" spans="1:6" ht="15">
      <c r="A17" s="70" t="s">
        <v>27</v>
      </c>
      <c r="B17" s="65" t="s">
        <v>28</v>
      </c>
      <c r="C17" s="66" t="s">
        <v>12</v>
      </c>
      <c r="D17" s="67">
        <f>SUM(D18:D19)</f>
        <v>18000</v>
      </c>
      <c r="E17" s="68">
        <f>SUM(E18:E19)</f>
        <v>12000</v>
      </c>
      <c r="F17" s="69">
        <f>SUM(F18:F19)</f>
        <v>18000</v>
      </c>
    </row>
    <row r="18" spans="1:6" ht="15">
      <c r="A18" s="44" t="s">
        <v>29</v>
      </c>
      <c r="B18" s="6" t="s">
        <v>30</v>
      </c>
      <c r="C18" s="14" t="s">
        <v>12</v>
      </c>
      <c r="D18" s="7">
        <v>0</v>
      </c>
      <c r="E18" s="32">
        <v>0</v>
      </c>
      <c r="F18" s="35">
        <v>0</v>
      </c>
    </row>
    <row r="19" spans="1:6" ht="15">
      <c r="A19" s="44" t="s">
        <v>31</v>
      </c>
      <c r="B19" s="6" t="s">
        <v>32</v>
      </c>
      <c r="C19" s="14" t="s">
        <v>12</v>
      </c>
      <c r="D19" s="7">
        <f>1500*12</f>
        <v>18000</v>
      </c>
      <c r="E19" s="32">
        <f>SUM(D19/12*8)</f>
        <v>12000</v>
      </c>
      <c r="F19" s="35">
        <f>1500*12</f>
        <v>18000</v>
      </c>
    </row>
    <row r="20" spans="1:6" ht="15">
      <c r="A20" s="70" t="s">
        <v>33</v>
      </c>
      <c r="B20" s="65" t="s">
        <v>34</v>
      </c>
      <c r="C20" s="66" t="s">
        <v>12</v>
      </c>
      <c r="D20" s="67">
        <f>SUM(D21+D22+D23+D24)</f>
        <v>10000</v>
      </c>
      <c r="E20" s="68">
        <f>SUM(E21+E22+E23+E24)</f>
        <v>6670</v>
      </c>
      <c r="F20" s="69">
        <f>SUM(F21+F22+F23+F24)</f>
        <v>10000</v>
      </c>
    </row>
    <row r="21" spans="1:6" ht="15">
      <c r="A21" s="44" t="s">
        <v>35</v>
      </c>
      <c r="B21" s="6" t="s">
        <v>36</v>
      </c>
      <c r="C21" s="14" t="s">
        <v>12</v>
      </c>
      <c r="D21" s="7">
        <v>0</v>
      </c>
      <c r="E21" s="32">
        <v>0</v>
      </c>
      <c r="F21" s="35">
        <v>0</v>
      </c>
    </row>
    <row r="22" spans="1:6" ht="15">
      <c r="A22" s="44" t="s">
        <v>37</v>
      </c>
      <c r="B22" s="6" t="s">
        <v>38</v>
      </c>
      <c r="C22" s="14" t="s">
        <v>12</v>
      </c>
      <c r="D22" s="7">
        <v>0</v>
      </c>
      <c r="E22" s="32">
        <v>0</v>
      </c>
      <c r="F22" s="35">
        <v>0</v>
      </c>
    </row>
    <row r="23" spans="1:6" ht="15">
      <c r="A23" s="44" t="s">
        <v>39</v>
      </c>
      <c r="B23" s="6" t="s">
        <v>40</v>
      </c>
      <c r="C23" s="14" t="s">
        <v>12</v>
      </c>
      <c r="D23" s="7">
        <v>0</v>
      </c>
      <c r="E23" s="32">
        <v>0</v>
      </c>
      <c r="F23" s="35">
        <v>0</v>
      </c>
    </row>
    <row r="24" spans="1:6" ht="15">
      <c r="A24" s="44" t="s">
        <v>41</v>
      </c>
      <c r="B24" s="6" t="s">
        <v>42</v>
      </c>
      <c r="C24" s="14" t="s">
        <v>12</v>
      </c>
      <c r="D24" s="7">
        <v>10000</v>
      </c>
      <c r="E24" s="32">
        <v>6670</v>
      </c>
      <c r="F24" s="35">
        <v>10000</v>
      </c>
    </row>
    <row r="25" spans="1:6" ht="15">
      <c r="A25" s="70" t="s">
        <v>43</v>
      </c>
      <c r="B25" s="65" t="s">
        <v>44</v>
      </c>
      <c r="C25" s="66" t="s">
        <v>12</v>
      </c>
      <c r="D25" s="67">
        <f>SUM(D26:D28)</f>
        <v>24500</v>
      </c>
      <c r="E25" s="68">
        <f>SUM(E26:E28)</f>
        <v>16330</v>
      </c>
      <c r="F25" s="69">
        <f>SUM(F26:F28)</f>
        <v>29346</v>
      </c>
    </row>
    <row r="26" spans="1:6" ht="15">
      <c r="A26" s="44" t="s">
        <v>45</v>
      </c>
      <c r="B26" s="6" t="s">
        <v>46</v>
      </c>
      <c r="C26" s="14" t="s">
        <v>12</v>
      </c>
      <c r="D26" s="7">
        <v>0</v>
      </c>
      <c r="E26" s="32">
        <v>0</v>
      </c>
      <c r="F26" s="35">
        <v>0</v>
      </c>
    </row>
    <row r="27" spans="1:6" ht="15">
      <c r="A27" s="44" t="s">
        <v>47</v>
      </c>
      <c r="B27" s="6" t="s">
        <v>48</v>
      </c>
      <c r="C27" s="14" t="s">
        <v>12</v>
      </c>
      <c r="D27" s="7">
        <v>23500</v>
      </c>
      <c r="E27" s="32">
        <v>15670</v>
      </c>
      <c r="F27" s="35">
        <f>3630+1815+2619+1815+3686+14781</f>
        <v>28346</v>
      </c>
    </row>
    <row r="28" spans="1:6" ht="15">
      <c r="A28" s="44" t="s">
        <v>49</v>
      </c>
      <c r="B28" s="6" t="s">
        <v>50</v>
      </c>
      <c r="C28" s="14" t="s">
        <v>12</v>
      </c>
      <c r="D28" s="7">
        <v>1000</v>
      </c>
      <c r="E28" s="32">
        <v>660</v>
      </c>
      <c r="F28" s="35">
        <v>1000</v>
      </c>
    </row>
    <row r="29" spans="1:6" ht="15">
      <c r="A29" s="42" t="s">
        <v>51</v>
      </c>
      <c r="B29" s="4" t="s">
        <v>52</v>
      </c>
      <c r="C29" s="17" t="s">
        <v>12</v>
      </c>
      <c r="D29" s="5">
        <v>0</v>
      </c>
      <c r="E29" s="32">
        <f>SUM(D29/12*8)</f>
        <v>0</v>
      </c>
      <c r="F29" s="34">
        <v>0</v>
      </c>
    </row>
    <row r="30" spans="1:6" ht="15">
      <c r="A30" s="42" t="s">
        <v>53</v>
      </c>
      <c r="B30" s="4" t="s">
        <v>54</v>
      </c>
      <c r="C30" s="17" t="s">
        <v>12</v>
      </c>
      <c r="D30" s="5">
        <v>0</v>
      </c>
      <c r="E30" s="32">
        <f>SUM(D30/12*8)</f>
        <v>0</v>
      </c>
      <c r="F30" s="34">
        <v>0</v>
      </c>
    </row>
    <row r="31" spans="1:6" ht="15">
      <c r="A31" s="42" t="s">
        <v>55</v>
      </c>
      <c r="B31" s="4" t="s">
        <v>56</v>
      </c>
      <c r="C31" s="17" t="s">
        <v>12</v>
      </c>
      <c r="D31" s="5">
        <v>0</v>
      </c>
      <c r="E31" s="32">
        <f>SUM(D31/12*8)</f>
        <v>0</v>
      </c>
      <c r="F31" s="34">
        <v>0</v>
      </c>
    </row>
    <row r="32" spans="1:6" ht="15">
      <c r="A32" s="42" t="s">
        <v>57</v>
      </c>
      <c r="B32" s="8" t="s">
        <v>58</v>
      </c>
      <c r="C32" s="14" t="s">
        <v>12</v>
      </c>
      <c r="D32" s="5">
        <v>8000</v>
      </c>
      <c r="E32" s="32">
        <v>5340</v>
      </c>
      <c r="F32" s="34">
        <v>9600</v>
      </c>
    </row>
    <row r="33" spans="1:6" ht="15">
      <c r="A33" s="42" t="s">
        <v>59</v>
      </c>
      <c r="B33" s="8" t="s">
        <v>60</v>
      </c>
      <c r="C33" s="14" t="s">
        <v>12</v>
      </c>
      <c r="D33" s="5"/>
      <c r="E33" s="43"/>
      <c r="F33" s="34"/>
    </row>
    <row r="34" spans="1:6" ht="15">
      <c r="A34" s="70" t="s">
        <v>55</v>
      </c>
      <c r="B34" s="65" t="s">
        <v>61</v>
      </c>
      <c r="C34" s="66" t="s">
        <v>12</v>
      </c>
      <c r="D34" s="67">
        <f>SUM(D9+D14+D17+D20+D25+D29+D30+D31+D32)</f>
        <v>72020</v>
      </c>
      <c r="E34" s="68">
        <f>SUM(E9+E14+E17+E20+E25+E29+E30+E31+E32)</f>
        <v>48090</v>
      </c>
      <c r="F34" s="69">
        <f>SUM(F9+F14+F17+F20+F25+F29+F30+F31+F32)</f>
        <v>80879</v>
      </c>
    </row>
    <row r="35" spans="1:6" ht="15">
      <c r="A35" s="44" t="s">
        <v>62</v>
      </c>
      <c r="B35" s="6" t="s">
        <v>63</v>
      </c>
      <c r="C35" s="14" t="s">
        <v>12</v>
      </c>
      <c r="D35" s="7"/>
      <c r="E35" s="32"/>
      <c r="F35" s="35"/>
    </row>
    <row r="36" spans="1:6" ht="15">
      <c r="A36" s="44" t="s">
        <v>64</v>
      </c>
      <c r="B36" s="6" t="s">
        <v>65</v>
      </c>
      <c r="C36" s="14" t="s">
        <v>12</v>
      </c>
      <c r="D36" s="7"/>
      <c r="E36" s="32"/>
      <c r="F36" s="35"/>
    </row>
    <row r="37" spans="1:6" ht="15">
      <c r="A37" s="44" t="s">
        <v>66</v>
      </c>
      <c r="B37" s="6" t="s">
        <v>67</v>
      </c>
      <c r="C37" s="14" t="s">
        <v>68</v>
      </c>
      <c r="D37" s="7">
        <v>0.1</v>
      </c>
      <c r="E37" s="32">
        <v>0.1</v>
      </c>
      <c r="F37" s="35">
        <v>0.1</v>
      </c>
    </row>
    <row r="38" spans="1:6" ht="15">
      <c r="A38" s="44" t="s">
        <v>69</v>
      </c>
      <c r="B38" s="6" t="s">
        <v>70</v>
      </c>
      <c r="C38" s="14" t="s">
        <v>71</v>
      </c>
      <c r="D38" s="5">
        <f>+D39</f>
        <v>2824</v>
      </c>
      <c r="E38" s="43">
        <v>1882</v>
      </c>
      <c r="F38" s="34">
        <f>+F39</f>
        <v>2826</v>
      </c>
    </row>
    <row r="39" spans="1:6" ht="15">
      <c r="A39" s="44" t="s">
        <v>72</v>
      </c>
      <c r="B39" s="6" t="s">
        <v>73</v>
      </c>
      <c r="C39" s="14" t="s">
        <v>71</v>
      </c>
      <c r="D39" s="7">
        <v>2824</v>
      </c>
      <c r="E39" s="32">
        <v>1882</v>
      </c>
      <c r="F39" s="35">
        <v>2826</v>
      </c>
    </row>
    <row r="40" spans="1:6" ht="15">
      <c r="A40" s="44" t="s">
        <v>74</v>
      </c>
      <c r="B40" s="6" t="s">
        <v>75</v>
      </c>
      <c r="C40" s="14" t="s">
        <v>71</v>
      </c>
      <c r="D40" s="7"/>
      <c r="E40" s="32"/>
      <c r="F40" s="35"/>
    </row>
    <row r="41" spans="1:6" ht="15">
      <c r="A41" s="44" t="s">
        <v>76</v>
      </c>
      <c r="B41" s="6" t="s">
        <v>73</v>
      </c>
      <c r="C41" s="14" t="s">
        <v>71</v>
      </c>
      <c r="D41" s="7"/>
      <c r="E41" s="32"/>
      <c r="F41" s="35"/>
    </row>
    <row r="42" spans="1:6" ht="15">
      <c r="A42" s="44" t="s">
        <v>77</v>
      </c>
      <c r="B42" s="6" t="s">
        <v>78</v>
      </c>
      <c r="C42" s="14" t="s">
        <v>71</v>
      </c>
      <c r="D42" s="7"/>
      <c r="E42" s="32"/>
      <c r="F42" s="35"/>
    </row>
    <row r="43" spans="1:6" ht="15">
      <c r="A43" s="46" t="s">
        <v>0</v>
      </c>
      <c r="B43" s="9" t="s">
        <v>79</v>
      </c>
      <c r="C43" s="15" t="s">
        <v>71</v>
      </c>
      <c r="D43" s="10"/>
      <c r="E43" s="47"/>
      <c r="F43" s="37"/>
    </row>
    <row r="44" spans="1:6" ht="15">
      <c r="A44" s="31" t="s">
        <v>80</v>
      </c>
      <c r="B44" s="11" t="s">
        <v>81</v>
      </c>
      <c r="C44" s="18" t="s">
        <v>71</v>
      </c>
      <c r="D44" s="7"/>
      <c r="E44" s="32"/>
      <c r="F44" s="35"/>
    </row>
    <row r="45" spans="1:6" ht="15.75" thickBot="1">
      <c r="A45" s="48" t="s">
        <v>82</v>
      </c>
      <c r="B45" s="49" t="s">
        <v>83</v>
      </c>
      <c r="C45" s="50" t="s">
        <v>71</v>
      </c>
      <c r="D45" s="51"/>
      <c r="E45" s="52"/>
      <c r="F45" s="35"/>
    </row>
    <row r="46" ht="8.25" customHeight="1" thickBot="1"/>
    <row r="47" spans="1:6" ht="15">
      <c r="A47" s="28" t="s">
        <v>84</v>
      </c>
      <c r="B47" s="29" t="s">
        <v>85</v>
      </c>
      <c r="C47" s="30" t="s">
        <v>86</v>
      </c>
      <c r="D47" s="53">
        <f>SUM(D34/D38)</f>
        <v>25.502832861189802</v>
      </c>
      <c r="E47" s="53">
        <f>SUM(E34/E38)</f>
        <v>25.55260361317747</v>
      </c>
      <c r="F47" s="54">
        <f>SUM(F34/F38)</f>
        <v>28.619603680113233</v>
      </c>
    </row>
    <row r="48" spans="1:6" ht="15">
      <c r="A48" s="31" t="s">
        <v>87</v>
      </c>
      <c r="B48" s="11" t="s">
        <v>88</v>
      </c>
      <c r="C48" s="18" t="s">
        <v>12</v>
      </c>
      <c r="D48" s="55">
        <f>SUM(D34)</f>
        <v>72020</v>
      </c>
      <c r="E48" s="55">
        <f>SUM(E34)</f>
        <v>48090</v>
      </c>
      <c r="F48" s="56">
        <f>SUM(F34)</f>
        <v>80879</v>
      </c>
    </row>
    <row r="49" spans="1:6" ht="15">
      <c r="A49" s="31" t="s">
        <v>89</v>
      </c>
      <c r="B49" s="11" t="s">
        <v>90</v>
      </c>
      <c r="C49" s="18" t="s">
        <v>12</v>
      </c>
      <c r="D49" s="57">
        <v>-22900</v>
      </c>
      <c r="E49" s="57">
        <v>-13870</v>
      </c>
      <c r="F49" s="58">
        <v>-24350</v>
      </c>
    </row>
    <row r="50" spans="1:6" ht="15">
      <c r="A50" s="31" t="s">
        <v>91</v>
      </c>
      <c r="B50" s="11" t="s">
        <v>92</v>
      </c>
      <c r="C50" s="18" t="s">
        <v>93</v>
      </c>
      <c r="D50" s="55">
        <f>SUM(D49)/D48*100</f>
        <v>-31.796723132463207</v>
      </c>
      <c r="E50" s="55">
        <f>SUM(E49)/E48*100</f>
        <v>-28.841755042628403</v>
      </c>
      <c r="F50" s="56">
        <f>SUM(F49)/F48*100</f>
        <v>-30.10670260512618</v>
      </c>
    </row>
    <row r="51" spans="1:6" ht="15">
      <c r="A51" s="31" t="s">
        <v>94</v>
      </c>
      <c r="B51" s="11" t="s">
        <v>95</v>
      </c>
      <c r="C51" s="18" t="s">
        <v>12</v>
      </c>
      <c r="D51" s="55">
        <f>+D24</f>
        <v>10000</v>
      </c>
      <c r="E51" s="55">
        <f>+E24</f>
        <v>6670</v>
      </c>
      <c r="F51" s="56">
        <f>+F24</f>
        <v>10000</v>
      </c>
    </row>
    <row r="52" spans="1:6" ht="15">
      <c r="A52" s="31" t="s">
        <v>96</v>
      </c>
      <c r="B52" s="11" t="s">
        <v>97</v>
      </c>
      <c r="C52" s="18" t="s">
        <v>12</v>
      </c>
      <c r="D52" s="55">
        <f>SUM(D48+D49)</f>
        <v>49120</v>
      </c>
      <c r="E52" s="55">
        <f>SUM(E48+E49)</f>
        <v>34220</v>
      </c>
      <c r="F52" s="56">
        <f>SUM(F48+F49)</f>
        <v>56529</v>
      </c>
    </row>
    <row r="53" spans="1:6" ht="15">
      <c r="A53" s="31" t="s">
        <v>98</v>
      </c>
      <c r="B53" s="11" t="s">
        <v>99</v>
      </c>
      <c r="C53" s="18" t="s">
        <v>71</v>
      </c>
      <c r="D53" s="55">
        <f>SUM(D38)</f>
        <v>2824</v>
      </c>
      <c r="E53" s="55">
        <f>SUM(E38)</f>
        <v>1882</v>
      </c>
      <c r="F53" s="56">
        <f>SUM(F38)</f>
        <v>2826</v>
      </c>
    </row>
    <row r="54" spans="1:6" ht="15">
      <c r="A54" s="88" t="s">
        <v>100</v>
      </c>
      <c r="B54" s="89" t="s">
        <v>101</v>
      </c>
      <c r="C54" s="90" t="s">
        <v>86</v>
      </c>
      <c r="D54" s="91">
        <f>SUM(D52/D53)</f>
        <v>17.393767705382437</v>
      </c>
      <c r="E54" s="91">
        <f>SUM(E52/E53)</f>
        <v>18.18278427205101</v>
      </c>
      <c r="F54" s="59">
        <f>SUM(F52/F53)</f>
        <v>20.003184713375795</v>
      </c>
    </row>
    <row r="55" spans="1:6" ht="15.75" thickBot="1">
      <c r="A55" s="60" t="s">
        <v>102</v>
      </c>
      <c r="B55" s="61" t="s">
        <v>110</v>
      </c>
      <c r="C55" s="62" t="s">
        <v>86</v>
      </c>
      <c r="D55" s="63">
        <f>SUM(D54*1.15)</f>
        <v>20.002832861189802</v>
      </c>
      <c r="E55" s="63">
        <f>SUM(E54*1.1)</f>
        <v>20.00106269925611</v>
      </c>
      <c r="F55" s="64"/>
    </row>
    <row r="56" spans="1:5" ht="15">
      <c r="A56" s="2"/>
      <c r="B56" s="2"/>
      <c r="C56" s="19"/>
      <c r="D56" s="19"/>
      <c r="E56" s="19"/>
    </row>
    <row r="57" spans="1:5" ht="15">
      <c r="A57" s="2"/>
      <c r="B57" s="2"/>
      <c r="C57" s="2"/>
      <c r="D57" s="2"/>
      <c r="E57" s="2"/>
    </row>
    <row r="58" spans="1:5" ht="15">
      <c r="A58" s="92"/>
      <c r="B58" s="92"/>
      <c r="C58" s="92"/>
      <c r="D58" s="12"/>
      <c r="E58" s="12"/>
    </row>
    <row r="61" ht="15">
      <c r="B61"/>
    </row>
    <row r="62" ht="15">
      <c r="B62"/>
    </row>
    <row r="63" ht="15">
      <c r="B63"/>
    </row>
    <row r="64" ht="15">
      <c r="B64"/>
    </row>
    <row r="65" ht="15">
      <c r="B65"/>
    </row>
    <row r="66" ht="15">
      <c r="B66"/>
    </row>
    <row r="67" ht="15">
      <c r="B67"/>
    </row>
    <row r="68" ht="15">
      <c r="B68"/>
    </row>
    <row r="70" spans="2:5" ht="15">
      <c r="B70"/>
      <c r="C70" s="23"/>
      <c r="D70" s="23"/>
      <c r="E70" s="23"/>
    </row>
    <row r="71" spans="2:5" ht="15">
      <c r="B71"/>
      <c r="C71" s="21"/>
      <c r="D71" s="21"/>
      <c r="E71" s="21"/>
    </row>
    <row r="72" spans="2:5" ht="15">
      <c r="B72"/>
      <c r="C72" s="21"/>
      <c r="D72" s="21"/>
      <c r="E72" s="21"/>
    </row>
    <row r="73" spans="2:5" ht="15">
      <c r="B73"/>
      <c r="C73" s="20"/>
      <c r="D73" s="20"/>
      <c r="E73" s="20"/>
    </row>
    <row r="74" spans="2:5" ht="15">
      <c r="B74"/>
      <c r="C74" s="21"/>
      <c r="D74" s="21"/>
      <c r="E74" s="21"/>
    </row>
    <row r="75" spans="2:5" ht="15">
      <c r="B75"/>
      <c r="C75" s="22"/>
      <c r="D75" s="22"/>
      <c r="E75" s="22"/>
    </row>
    <row r="76" spans="2:5" ht="15">
      <c r="B76"/>
      <c r="C76" s="20"/>
      <c r="D76" s="20"/>
      <c r="E76" s="20"/>
    </row>
    <row r="77" spans="2:5" ht="15">
      <c r="B77"/>
      <c r="C77"/>
      <c r="D77"/>
      <c r="E77"/>
    </row>
    <row r="78" spans="2:5" ht="15">
      <c r="B78"/>
      <c r="C78" s="23"/>
      <c r="D78" s="23"/>
      <c r="E78" s="23"/>
    </row>
    <row r="79" spans="2:5" ht="15">
      <c r="B79"/>
      <c r="C79"/>
      <c r="D79"/>
      <c r="E79"/>
    </row>
    <row r="80" spans="2:5" ht="15">
      <c r="B80"/>
      <c r="C80" s="24"/>
      <c r="D80" s="24"/>
      <c r="E80" s="24"/>
    </row>
    <row r="81" spans="2:5" ht="15">
      <c r="B81"/>
      <c r="C81" s="24"/>
      <c r="D81" s="24"/>
      <c r="E81" s="24"/>
    </row>
  </sheetData>
  <sheetProtection selectLockedCells="1" selectUnlockedCells="1"/>
  <mergeCells count="4">
    <mergeCell ref="A58:C58"/>
    <mergeCell ref="B3:C3"/>
    <mergeCell ref="B4:C4"/>
    <mergeCell ref="B5:C5"/>
  </mergeCells>
  <printOptions/>
  <pageMargins left="0.31496062992125984" right="0.31496062992125984" top="0.1968503937007874" bottom="0.1968503937007874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Obec Doubravčice (IČ 00235369) za rok 2015 Doubravčice 2014</dc:title>
  <dc:subject/>
  <dc:creator>Kamil</dc:creator>
  <cp:keywords/>
  <dc:description/>
  <cp:lastModifiedBy>ASUS</cp:lastModifiedBy>
  <cp:lastPrinted>2020-05-01T11:49:43Z</cp:lastPrinted>
  <dcterms:created xsi:type="dcterms:W3CDTF">2014-04-28T03:22:41Z</dcterms:created>
  <dcterms:modified xsi:type="dcterms:W3CDTF">2020-05-01T11:50:15Z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