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32e5389a33c9f80d/Documents/Poradenství/13.KOLO/VŘ/TŘEMEŠNÁ/"/>
    </mc:Choice>
  </mc:AlternateContent>
  <xr:revisionPtr revIDLastSave="0" documentId="13_ncr:1_{6C0B5F96-5FB3-439A-ACB1-033D3A2F2948}" xr6:coauthVersionLast="47" xr6:coauthVersionMax="47" xr10:uidLastSave="{00000000-0000-0000-0000-000000000000}"/>
  <bookViews>
    <workbookView xWindow="1260" yWindow="645" windowWidth="23070" windowHeight="13710" xr2:uid="{00000000-000D-0000-FFFF-FFFF00000000}"/>
  </bookViews>
  <sheets>
    <sheet name="Rekapitulace stavby" sheetId="1" r:id="rId1"/>
    <sheet name="2023-22a - 003 - 1L 4,0-20" sheetId="2" r:id="rId2"/>
    <sheet name="2023-22b - 009.01 - zlepš..." sheetId="3" r:id="rId3"/>
    <sheet name="2023-22c - 009.16 - obrat..." sheetId="4" r:id="rId4"/>
    <sheet name="2023-22d - 009.03 - hospo..." sheetId="5" r:id="rId5"/>
    <sheet name="2023-22e - 009.11 - samos..." sheetId="6" r:id="rId6"/>
    <sheet name="2023-22f - 009.21 - svodn..." sheetId="7" r:id="rId7"/>
  </sheets>
  <definedNames>
    <definedName name="_xlnm._FilterDatabase" localSheetId="1" hidden="1">'2023-22a - 003 - 1L 4,0-20'!$C$120:$K$168</definedName>
    <definedName name="_xlnm._FilterDatabase" localSheetId="2" hidden="1">'2023-22b - 009.01 - zlepš...'!$C$117:$K$127</definedName>
    <definedName name="_xlnm._FilterDatabase" localSheetId="3" hidden="1">'2023-22c - 009.16 - obrat...'!$C$120:$K$153</definedName>
    <definedName name="_xlnm._FilterDatabase" localSheetId="4" hidden="1">'2023-22d - 009.03 - hospo...'!$C$119:$K$153</definedName>
    <definedName name="_xlnm._FilterDatabase" localSheetId="5" hidden="1">'2023-22e - 009.11 - samos...'!$C$119:$K$140</definedName>
    <definedName name="_xlnm._FilterDatabase" localSheetId="6" hidden="1">'2023-22f - 009.21 - svodn...'!$C$117:$K$123</definedName>
    <definedName name="_xlnm.Print_Titles" localSheetId="1">'2023-22a - 003 - 1L 4,0-20'!$120:$120</definedName>
    <definedName name="_xlnm.Print_Titles" localSheetId="2">'2023-22b - 009.01 - zlepš...'!$117:$117</definedName>
    <definedName name="_xlnm.Print_Titles" localSheetId="3">'2023-22c - 009.16 - obrat...'!$120:$120</definedName>
    <definedName name="_xlnm.Print_Titles" localSheetId="4">'2023-22d - 009.03 - hospo...'!$119:$119</definedName>
    <definedName name="_xlnm.Print_Titles" localSheetId="5">'2023-22e - 009.11 - samos...'!$119:$119</definedName>
    <definedName name="_xlnm.Print_Titles" localSheetId="6">'2023-22f - 009.21 - svodn...'!$117:$117</definedName>
    <definedName name="_xlnm.Print_Titles" localSheetId="0">'Rekapitulace stavby'!$92:$92</definedName>
    <definedName name="_xlnm.Print_Area" localSheetId="1">'2023-22a - 003 - 1L 4,0-20'!$C$4:$J$39,'2023-22a - 003 - 1L 4,0-20'!$C$50:$J$76,'2023-22a - 003 - 1L 4,0-20'!$C$108:$K$168</definedName>
    <definedName name="_xlnm.Print_Area" localSheetId="2">'2023-22b - 009.01 - zlepš...'!$C$4:$J$39,'2023-22b - 009.01 - zlepš...'!$C$50:$J$76,'2023-22b - 009.01 - zlepš...'!$C$105:$K$127</definedName>
    <definedName name="_xlnm.Print_Area" localSheetId="3">'2023-22c - 009.16 - obrat...'!$C$4:$J$39,'2023-22c - 009.16 - obrat...'!$C$50:$J$76,'2023-22c - 009.16 - obrat...'!$C$108:$K$153</definedName>
    <definedName name="_xlnm.Print_Area" localSheetId="4">'2023-22d - 009.03 - hospo...'!$C$4:$J$39,'2023-22d - 009.03 - hospo...'!$C$50:$J$76,'2023-22d - 009.03 - hospo...'!$C$107:$K$153</definedName>
    <definedName name="_xlnm.Print_Area" localSheetId="5">'2023-22e - 009.11 - samos...'!$C$4:$J$39,'2023-22e - 009.11 - samos...'!$C$50:$J$76,'2023-22e - 009.11 - samos...'!$C$107:$K$140</definedName>
    <definedName name="_xlnm.Print_Area" localSheetId="6">'2023-22f - 009.21 - svodn...'!$C$4:$J$39,'2023-22f - 009.21 - svodn...'!$C$50:$J$76,'2023-22f - 009.21 - svodn...'!$C$105:$K$123</definedName>
    <definedName name="_xlnm.Print_Area" localSheetId="0">'Rekapitulace stavby'!$D$4:$AO$76,'Rekapitulace stavby'!$C$82:$AQ$101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100" i="1"/>
  <c r="J35" i="7"/>
  <c r="AX100" i="1" s="1"/>
  <c r="BI121" i="7"/>
  <c r="BH121" i="7"/>
  <c r="BG121" i="7"/>
  <c r="BF121" i="7"/>
  <c r="F34" i="7" s="1"/>
  <c r="BA100" i="1" s="1"/>
  <c r="T121" i="7"/>
  <c r="T120" i="7"/>
  <c r="T119" i="7" s="1"/>
  <c r="T118" i="7" s="1"/>
  <c r="R121" i="7"/>
  <c r="R120" i="7" s="1"/>
  <c r="R119" i="7" s="1"/>
  <c r="R118" i="7" s="1"/>
  <c r="P121" i="7"/>
  <c r="P120" i="7"/>
  <c r="P119" i="7" s="1"/>
  <c r="P118" i="7" s="1"/>
  <c r="AU100" i="1" s="1"/>
  <c r="J115" i="7"/>
  <c r="J114" i="7"/>
  <c r="F114" i="7"/>
  <c r="F112" i="7"/>
  <c r="E110" i="7"/>
  <c r="J92" i="7"/>
  <c r="J91" i="7"/>
  <c r="F91" i="7"/>
  <c r="F89" i="7"/>
  <c r="E87" i="7"/>
  <c r="J18" i="7"/>
  <c r="E18" i="7"/>
  <c r="F92" i="7" s="1"/>
  <c r="J17" i="7"/>
  <c r="J12" i="7"/>
  <c r="J89" i="7" s="1"/>
  <c r="E7" i="7"/>
  <c r="E85" i="7" s="1"/>
  <c r="J37" i="6"/>
  <c r="J36" i="6"/>
  <c r="AY99" i="1" s="1"/>
  <c r="J35" i="6"/>
  <c r="AX99" i="1" s="1"/>
  <c r="BI140" i="6"/>
  <c r="BH140" i="6"/>
  <c r="BG140" i="6"/>
  <c r="BF140" i="6"/>
  <c r="T140" i="6"/>
  <c r="T139" i="6"/>
  <c r="R140" i="6"/>
  <c r="R139" i="6" s="1"/>
  <c r="P140" i="6"/>
  <c r="P139" i="6"/>
  <c r="BI136" i="6"/>
  <c r="BH136" i="6"/>
  <c r="BG136" i="6"/>
  <c r="BF136" i="6"/>
  <c r="T136" i="6"/>
  <c r="R136" i="6"/>
  <c r="P136" i="6"/>
  <c r="BI133" i="6"/>
  <c r="BH133" i="6"/>
  <c r="BG133" i="6"/>
  <c r="BF133" i="6"/>
  <c r="T133" i="6"/>
  <c r="R133" i="6"/>
  <c r="P133" i="6"/>
  <c r="BI129" i="6"/>
  <c r="BH129" i="6"/>
  <c r="BG129" i="6"/>
  <c r="BF129" i="6"/>
  <c r="T129" i="6"/>
  <c r="R129" i="6"/>
  <c r="P129" i="6"/>
  <c r="BI126" i="6"/>
  <c r="BH126" i="6"/>
  <c r="BG126" i="6"/>
  <c r="BF126" i="6"/>
  <c r="T126" i="6"/>
  <c r="R126" i="6"/>
  <c r="P126" i="6"/>
  <c r="BI123" i="6"/>
  <c r="BH123" i="6"/>
  <c r="BG123" i="6"/>
  <c r="BF123" i="6"/>
  <c r="T123" i="6"/>
  <c r="R123" i="6"/>
  <c r="P123" i="6"/>
  <c r="J117" i="6"/>
  <c r="J116" i="6"/>
  <c r="F116" i="6"/>
  <c r="F114" i="6"/>
  <c r="E112" i="6"/>
  <c r="J92" i="6"/>
  <c r="J91" i="6"/>
  <c r="F91" i="6"/>
  <c r="F89" i="6"/>
  <c r="E87" i="6"/>
  <c r="J18" i="6"/>
  <c r="E18" i="6"/>
  <c r="F92" i="6" s="1"/>
  <c r="J17" i="6"/>
  <c r="J12" i="6"/>
  <c r="J89" i="6" s="1"/>
  <c r="E7" i="6"/>
  <c r="E110" i="6" s="1"/>
  <c r="J37" i="5"/>
  <c r="J36" i="5"/>
  <c r="AY98" i="1" s="1"/>
  <c r="J35" i="5"/>
  <c r="AX98" i="1" s="1"/>
  <c r="BI151" i="5"/>
  <c r="BH151" i="5"/>
  <c r="BG151" i="5"/>
  <c r="BF151" i="5"/>
  <c r="T151" i="5"/>
  <c r="R151" i="5"/>
  <c r="P151" i="5"/>
  <c r="BI148" i="5"/>
  <c r="BH148" i="5"/>
  <c r="BG148" i="5"/>
  <c r="BF148" i="5"/>
  <c r="T148" i="5"/>
  <c r="R148" i="5"/>
  <c r="P148" i="5"/>
  <c r="BI144" i="5"/>
  <c r="BH144" i="5"/>
  <c r="BG144" i="5"/>
  <c r="BF144" i="5"/>
  <c r="T144" i="5"/>
  <c r="R144" i="5"/>
  <c r="P144" i="5"/>
  <c r="BI141" i="5"/>
  <c r="BH141" i="5"/>
  <c r="BG141" i="5"/>
  <c r="BF141" i="5"/>
  <c r="T141" i="5"/>
  <c r="R141" i="5"/>
  <c r="P141" i="5"/>
  <c r="BI138" i="5"/>
  <c r="BH138" i="5"/>
  <c r="BG138" i="5"/>
  <c r="BF138" i="5"/>
  <c r="T138" i="5"/>
  <c r="R138" i="5"/>
  <c r="P138" i="5"/>
  <c r="BI135" i="5"/>
  <c r="BH135" i="5"/>
  <c r="BG135" i="5"/>
  <c r="BF135" i="5"/>
  <c r="T135" i="5"/>
  <c r="R135" i="5"/>
  <c r="P135" i="5"/>
  <c r="BI132" i="5"/>
  <c r="BH132" i="5"/>
  <c r="BG132" i="5"/>
  <c r="BF132" i="5"/>
  <c r="T132" i="5"/>
  <c r="R132" i="5"/>
  <c r="P132" i="5"/>
  <c r="BI129" i="5"/>
  <c r="BH129" i="5"/>
  <c r="BG129" i="5"/>
  <c r="BF129" i="5"/>
  <c r="T129" i="5"/>
  <c r="R129" i="5"/>
  <c r="P129" i="5"/>
  <c r="BI126" i="5"/>
  <c r="BH126" i="5"/>
  <c r="BG126" i="5"/>
  <c r="BF126" i="5"/>
  <c r="T126" i="5"/>
  <c r="R126" i="5"/>
  <c r="P126" i="5"/>
  <c r="BI123" i="5"/>
  <c r="BH123" i="5"/>
  <c r="BG123" i="5"/>
  <c r="BF123" i="5"/>
  <c r="T123" i="5"/>
  <c r="R123" i="5"/>
  <c r="P123" i="5"/>
  <c r="J117" i="5"/>
  <c r="J116" i="5"/>
  <c r="F116" i="5"/>
  <c r="F114" i="5"/>
  <c r="E112" i="5"/>
  <c r="J92" i="5"/>
  <c r="J91" i="5"/>
  <c r="F91" i="5"/>
  <c r="F89" i="5"/>
  <c r="E87" i="5"/>
  <c r="J18" i="5"/>
  <c r="E18" i="5"/>
  <c r="F117" i="5" s="1"/>
  <c r="J17" i="5"/>
  <c r="J12" i="5"/>
  <c r="J114" i="5" s="1"/>
  <c r="E7" i="5"/>
  <c r="E110" i="5" s="1"/>
  <c r="J37" i="4"/>
  <c r="J36" i="4"/>
  <c r="AY97" i="1" s="1"/>
  <c r="J35" i="4"/>
  <c r="AX97" i="1" s="1"/>
  <c r="BI153" i="4"/>
  <c r="BH153" i="4"/>
  <c r="BG153" i="4"/>
  <c r="BF153" i="4"/>
  <c r="T153" i="4"/>
  <c r="T152" i="4" s="1"/>
  <c r="R153" i="4"/>
  <c r="R152" i="4" s="1"/>
  <c r="P153" i="4"/>
  <c r="P152" i="4" s="1"/>
  <c r="BI149" i="4"/>
  <c r="BH149" i="4"/>
  <c r="BG149" i="4"/>
  <c r="BF149" i="4"/>
  <c r="T149" i="4"/>
  <c r="R149" i="4"/>
  <c r="P149" i="4"/>
  <c r="BI146" i="4"/>
  <c r="BH146" i="4"/>
  <c r="BG146" i="4"/>
  <c r="BF146" i="4"/>
  <c r="T146" i="4"/>
  <c r="R146" i="4"/>
  <c r="P146" i="4"/>
  <c r="P145" i="4" s="1"/>
  <c r="BI143" i="4"/>
  <c r="BH143" i="4"/>
  <c r="BG143" i="4"/>
  <c r="BF143" i="4"/>
  <c r="T143" i="4"/>
  <c r="R143" i="4"/>
  <c r="P143" i="4"/>
  <c r="BI140" i="4"/>
  <c r="BH140" i="4"/>
  <c r="BG140" i="4"/>
  <c r="BF140" i="4"/>
  <c r="T140" i="4"/>
  <c r="R140" i="4"/>
  <c r="P140" i="4"/>
  <c r="BI136" i="4"/>
  <c r="BH136" i="4"/>
  <c r="BG136" i="4"/>
  <c r="BF136" i="4"/>
  <c r="T136" i="4"/>
  <c r="R136" i="4"/>
  <c r="P136" i="4"/>
  <c r="BI133" i="4"/>
  <c r="BH133" i="4"/>
  <c r="BG133" i="4"/>
  <c r="BF133" i="4"/>
  <c r="T133" i="4"/>
  <c r="R133" i="4"/>
  <c r="P133" i="4"/>
  <c r="BI130" i="4"/>
  <c r="BH130" i="4"/>
  <c r="BG130" i="4"/>
  <c r="BF130" i="4"/>
  <c r="T130" i="4"/>
  <c r="R130" i="4"/>
  <c r="P130" i="4"/>
  <c r="BI127" i="4"/>
  <c r="BH127" i="4"/>
  <c r="BG127" i="4"/>
  <c r="BF127" i="4"/>
  <c r="T127" i="4"/>
  <c r="R127" i="4"/>
  <c r="P127" i="4"/>
  <c r="BI124" i="4"/>
  <c r="BH124" i="4"/>
  <c r="BG124" i="4"/>
  <c r="BF124" i="4"/>
  <c r="T124" i="4"/>
  <c r="R124" i="4"/>
  <c r="P124" i="4"/>
  <c r="J118" i="4"/>
  <c r="J117" i="4"/>
  <c r="F117" i="4"/>
  <c r="F115" i="4"/>
  <c r="E113" i="4"/>
  <c r="J92" i="4"/>
  <c r="J91" i="4"/>
  <c r="F91" i="4"/>
  <c r="F89" i="4"/>
  <c r="E87" i="4"/>
  <c r="J18" i="4"/>
  <c r="E18" i="4"/>
  <c r="F118" i="4" s="1"/>
  <c r="J17" i="4"/>
  <c r="J12" i="4"/>
  <c r="J89" i="4"/>
  <c r="E7" i="4"/>
  <c r="E85" i="4" s="1"/>
  <c r="J37" i="3"/>
  <c r="J36" i="3"/>
  <c r="AY96" i="1" s="1"/>
  <c r="J35" i="3"/>
  <c r="AX96" i="1" s="1"/>
  <c r="BI125" i="3"/>
  <c r="BH125" i="3"/>
  <c r="BG125" i="3"/>
  <c r="BF125" i="3"/>
  <c r="T125" i="3"/>
  <c r="R125" i="3"/>
  <c r="P125" i="3"/>
  <c r="BI121" i="3"/>
  <c r="BH121" i="3"/>
  <c r="BG121" i="3"/>
  <c r="BF121" i="3"/>
  <c r="T121" i="3"/>
  <c r="R121" i="3"/>
  <c r="P121" i="3"/>
  <c r="J115" i="3"/>
  <c r="J114" i="3"/>
  <c r="F114" i="3"/>
  <c r="F112" i="3"/>
  <c r="E110" i="3"/>
  <c r="J92" i="3"/>
  <c r="J91" i="3"/>
  <c r="F91" i="3"/>
  <c r="F89" i="3"/>
  <c r="E87" i="3"/>
  <c r="J18" i="3"/>
  <c r="E18" i="3"/>
  <c r="F115" i="3" s="1"/>
  <c r="J17" i="3"/>
  <c r="J12" i="3"/>
  <c r="J112" i="3" s="1"/>
  <c r="E7" i="3"/>
  <c r="E108" i="3" s="1"/>
  <c r="J37" i="2"/>
  <c r="J36" i="2"/>
  <c r="AY95" i="1"/>
  <c r="J35" i="2"/>
  <c r="AX95" i="1" s="1"/>
  <c r="BI168" i="2"/>
  <c r="BH168" i="2"/>
  <c r="BG168" i="2"/>
  <c r="BF168" i="2"/>
  <c r="T168" i="2"/>
  <c r="T167" i="2"/>
  <c r="R168" i="2"/>
  <c r="R167" i="2" s="1"/>
  <c r="P168" i="2"/>
  <c r="P167" i="2"/>
  <c r="BI164" i="2"/>
  <c r="BH164" i="2"/>
  <c r="BG164" i="2"/>
  <c r="BF164" i="2"/>
  <c r="T164" i="2"/>
  <c r="R164" i="2"/>
  <c r="P164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R128" i="2"/>
  <c r="P128" i="2"/>
  <c r="BI124" i="2"/>
  <c r="BH124" i="2"/>
  <c r="BG124" i="2"/>
  <c r="BF124" i="2"/>
  <c r="T124" i="2"/>
  <c r="R124" i="2"/>
  <c r="P124" i="2"/>
  <c r="J118" i="2"/>
  <c r="J117" i="2"/>
  <c r="F117" i="2"/>
  <c r="F115" i="2"/>
  <c r="E113" i="2"/>
  <c r="J92" i="2"/>
  <c r="J91" i="2"/>
  <c r="F91" i="2"/>
  <c r="F89" i="2"/>
  <c r="E87" i="2"/>
  <c r="J18" i="2"/>
  <c r="E18" i="2"/>
  <c r="F118" i="2"/>
  <c r="J17" i="2"/>
  <c r="J12" i="2"/>
  <c r="J115" i="2" s="1"/>
  <c r="E7" i="2"/>
  <c r="E111" i="2"/>
  <c r="L90" i="1"/>
  <c r="AM90" i="1"/>
  <c r="AM89" i="1"/>
  <c r="L89" i="1"/>
  <c r="AM87" i="1"/>
  <c r="L87" i="1"/>
  <c r="L85" i="1"/>
  <c r="L84" i="1"/>
  <c r="BK143" i="4"/>
  <c r="J136" i="4"/>
  <c r="BK124" i="4"/>
  <c r="J140" i="4"/>
  <c r="BK153" i="4"/>
  <c r="BK132" i="5"/>
  <c r="BK151" i="5"/>
  <c r="J138" i="5"/>
  <c r="J151" i="5"/>
  <c r="BK135" i="5"/>
  <c r="BK138" i="5"/>
  <c r="J129" i="5"/>
  <c r="J126" i="6"/>
  <c r="BK136" i="6"/>
  <c r="J140" i="6"/>
  <c r="BK126" i="6"/>
  <c r="F35" i="7"/>
  <c r="BB100" i="1" s="1"/>
  <c r="BK164" i="2"/>
  <c r="BK161" i="2"/>
  <c r="BK158" i="2"/>
  <c r="J158" i="2"/>
  <c r="BK168" i="2"/>
  <c r="J150" i="2"/>
  <c r="BK147" i="2"/>
  <c r="J147" i="2"/>
  <c r="BK140" i="2"/>
  <c r="J137" i="2"/>
  <c r="J134" i="2"/>
  <c r="J131" i="2"/>
  <c r="J128" i="2"/>
  <c r="BK124" i="2"/>
  <c r="BK144" i="2"/>
  <c r="J155" i="2"/>
  <c r="BK125" i="3"/>
  <c r="J125" i="3"/>
  <c r="J153" i="4"/>
  <c r="BK140" i="4"/>
  <c r="BK127" i="4"/>
  <c r="BK146" i="4"/>
  <c r="J130" i="4"/>
  <c r="J143" i="4"/>
  <c r="J127" i="4"/>
  <c r="BK133" i="4"/>
  <c r="J123" i="5"/>
  <c r="J144" i="5"/>
  <c r="BK129" i="5"/>
  <c r="J141" i="5"/>
  <c r="BK144" i="5"/>
  <c r="J132" i="5"/>
  <c r="BK129" i="6"/>
  <c r="BK140" i="6"/>
  <c r="J133" i="6"/>
  <c r="J136" i="6"/>
  <c r="J121" i="7"/>
  <c r="J168" i="2"/>
  <c r="J164" i="2"/>
  <c r="J161" i="2"/>
  <c r="BK155" i="2"/>
  <c r="AS94" i="1"/>
  <c r="J144" i="2"/>
  <c r="BK137" i="2"/>
  <c r="BK134" i="2"/>
  <c r="BK131" i="2"/>
  <c r="BK128" i="2"/>
  <c r="J124" i="2"/>
  <c r="J140" i="2"/>
  <c r="BK150" i="2"/>
  <c r="BK121" i="3"/>
  <c r="J121" i="3"/>
  <c r="J146" i="4"/>
  <c r="BK130" i="4"/>
  <c r="J124" i="4"/>
  <c r="J133" i="4"/>
  <c r="J149" i="4"/>
  <c r="BK136" i="4"/>
  <c r="BK149" i="4"/>
  <c r="J126" i="5"/>
  <c r="BK141" i="5"/>
  <c r="BK123" i="5"/>
  <c r="J148" i="5"/>
  <c r="BK148" i="5"/>
  <c r="J135" i="5"/>
  <c r="BK126" i="5"/>
  <c r="J123" i="6"/>
  <c r="J129" i="6"/>
  <c r="BK133" i="6"/>
  <c r="BK123" i="6"/>
  <c r="BK121" i="7"/>
  <c r="F37" i="7"/>
  <c r="BD100" i="1"/>
  <c r="F36" i="7"/>
  <c r="BC100" i="1" s="1"/>
  <c r="T123" i="2" l="1"/>
  <c r="R154" i="2"/>
  <c r="P160" i="2"/>
  <c r="BK123" i="2"/>
  <c r="J123" i="2" s="1"/>
  <c r="J98" i="2" s="1"/>
  <c r="P123" i="2"/>
  <c r="BK154" i="2"/>
  <c r="J154" i="2" s="1"/>
  <c r="J99" i="2" s="1"/>
  <c r="T154" i="2"/>
  <c r="R160" i="2"/>
  <c r="BK120" i="3"/>
  <c r="J120" i="3" s="1"/>
  <c r="J98" i="3" s="1"/>
  <c r="T120" i="3"/>
  <c r="T119" i="3"/>
  <c r="T118" i="3" s="1"/>
  <c r="P123" i="4"/>
  <c r="T123" i="4"/>
  <c r="R139" i="4"/>
  <c r="BK145" i="4"/>
  <c r="J145" i="4" s="1"/>
  <c r="J100" i="4" s="1"/>
  <c r="T145" i="4"/>
  <c r="P122" i="5"/>
  <c r="T122" i="5"/>
  <c r="P140" i="5"/>
  <c r="T140" i="5"/>
  <c r="P147" i="5"/>
  <c r="T147" i="5"/>
  <c r="BK122" i="6"/>
  <c r="J122" i="6" s="1"/>
  <c r="J98" i="6" s="1"/>
  <c r="R122" i="6"/>
  <c r="BK132" i="6"/>
  <c r="J132" i="6" s="1"/>
  <c r="J99" i="6" s="1"/>
  <c r="R132" i="6"/>
  <c r="R123" i="2"/>
  <c r="P154" i="2"/>
  <c r="BK160" i="2"/>
  <c r="J160" i="2" s="1"/>
  <c r="J100" i="2" s="1"/>
  <c r="T160" i="2"/>
  <c r="P120" i="3"/>
  <c r="P119" i="3" s="1"/>
  <c r="P118" i="3" s="1"/>
  <c r="AU96" i="1" s="1"/>
  <c r="R120" i="3"/>
  <c r="R119" i="3" s="1"/>
  <c r="R118" i="3" s="1"/>
  <c r="BK123" i="4"/>
  <c r="J123" i="4"/>
  <c r="J98" i="4" s="1"/>
  <c r="R123" i="4"/>
  <c r="BK139" i="4"/>
  <c r="J139" i="4"/>
  <c r="J99" i="4" s="1"/>
  <c r="P139" i="4"/>
  <c r="T139" i="4"/>
  <c r="R145" i="4"/>
  <c r="BK122" i="5"/>
  <c r="R122" i="5"/>
  <c r="BK140" i="5"/>
  <c r="J140" i="5" s="1"/>
  <c r="J99" i="5" s="1"/>
  <c r="R140" i="5"/>
  <c r="BK147" i="5"/>
  <c r="J147" i="5" s="1"/>
  <c r="J100" i="5" s="1"/>
  <c r="R147" i="5"/>
  <c r="P122" i="6"/>
  <c r="T122" i="6"/>
  <c r="P132" i="6"/>
  <c r="T132" i="6"/>
  <c r="BK167" i="2"/>
  <c r="J167" i="2"/>
  <c r="J101" i="2" s="1"/>
  <c r="BK139" i="6"/>
  <c r="J139" i="6" s="1"/>
  <c r="J100" i="6" s="1"/>
  <c r="BK120" i="7"/>
  <c r="J120" i="7" s="1"/>
  <c r="J98" i="7" s="1"/>
  <c r="BK152" i="4"/>
  <c r="J152" i="4" s="1"/>
  <c r="J101" i="4" s="1"/>
  <c r="E108" i="7"/>
  <c r="J112" i="7"/>
  <c r="F115" i="7"/>
  <c r="BE121" i="7"/>
  <c r="E85" i="6"/>
  <c r="J114" i="6"/>
  <c r="F117" i="6"/>
  <c r="BE129" i="6"/>
  <c r="J122" i="5"/>
  <c r="J98" i="5" s="1"/>
  <c r="BE123" i="6"/>
  <c r="BE140" i="6"/>
  <c r="BE126" i="6"/>
  <c r="BE133" i="6"/>
  <c r="BE136" i="6"/>
  <c r="E85" i="5"/>
  <c r="F92" i="5"/>
  <c r="J89" i="5"/>
  <c r="BE129" i="5"/>
  <c r="BE148" i="5"/>
  <c r="BE132" i="5"/>
  <c r="BE135" i="5"/>
  <c r="BE151" i="5"/>
  <c r="BE123" i="5"/>
  <c r="BE126" i="5"/>
  <c r="BE138" i="5"/>
  <c r="BE141" i="5"/>
  <c r="BE144" i="5"/>
  <c r="BE124" i="4"/>
  <c r="BE136" i="4"/>
  <c r="BE140" i="4"/>
  <c r="F92" i="4"/>
  <c r="J115" i="4"/>
  <c r="BE127" i="4"/>
  <c r="BE130" i="4"/>
  <c r="E111" i="4"/>
  <c r="BE143" i="4"/>
  <c r="BE146" i="4"/>
  <c r="BE149" i="4"/>
  <c r="BE133" i="4"/>
  <c r="BE153" i="4"/>
  <c r="J89" i="3"/>
  <c r="F92" i="3"/>
  <c r="BE121" i="3"/>
  <c r="BE125" i="3"/>
  <c r="E85" i="3"/>
  <c r="BE150" i="2"/>
  <c r="E85" i="2"/>
  <c r="J89" i="2"/>
  <c r="F92" i="2"/>
  <c r="BE124" i="2"/>
  <c r="BE128" i="2"/>
  <c r="BE131" i="2"/>
  <c r="BE134" i="2"/>
  <c r="BE137" i="2"/>
  <c r="BE140" i="2"/>
  <c r="BE147" i="2"/>
  <c r="BE168" i="2"/>
  <c r="BE144" i="2"/>
  <c r="BE155" i="2"/>
  <c r="BE158" i="2"/>
  <c r="BE161" i="2"/>
  <c r="BE164" i="2"/>
  <c r="F37" i="2"/>
  <c r="BD95" i="1"/>
  <c r="F35" i="3"/>
  <c r="BB96" i="1" s="1"/>
  <c r="F34" i="3"/>
  <c r="BA96" i="1"/>
  <c r="J34" i="4"/>
  <c r="AW97" i="1" s="1"/>
  <c r="J34" i="5"/>
  <c r="AW98" i="1"/>
  <c r="F37" i="5"/>
  <c r="BD98" i="1" s="1"/>
  <c r="J34" i="6"/>
  <c r="AW99" i="1" s="1"/>
  <c r="F37" i="6"/>
  <c r="BD99" i="1" s="1"/>
  <c r="F35" i="2"/>
  <c r="BB95" i="1" s="1"/>
  <c r="J34" i="2"/>
  <c r="AW95" i="1"/>
  <c r="F36" i="3"/>
  <c r="BC96" i="1" s="1"/>
  <c r="J34" i="3"/>
  <c r="AW96" i="1"/>
  <c r="F34" i="4"/>
  <c r="BA97" i="1" s="1"/>
  <c r="F37" i="4"/>
  <c r="BD97" i="1" s="1"/>
  <c r="F36" i="5"/>
  <c r="BC98" i="1" s="1"/>
  <c r="F35" i="6"/>
  <c r="BB99" i="1" s="1"/>
  <c r="F36" i="6"/>
  <c r="BC99" i="1" s="1"/>
  <c r="J34" i="7"/>
  <c r="AW100" i="1"/>
  <c r="F34" i="2"/>
  <c r="BA95" i="1" s="1"/>
  <c r="F36" i="2"/>
  <c r="BC95" i="1"/>
  <c r="F37" i="3"/>
  <c r="BD96" i="1" s="1"/>
  <c r="F35" i="4"/>
  <c r="BB97" i="1" s="1"/>
  <c r="F36" i="4"/>
  <c r="BC97" i="1" s="1"/>
  <c r="F34" i="5"/>
  <c r="BA98" i="1" s="1"/>
  <c r="F35" i="5"/>
  <c r="BB98" i="1" s="1"/>
  <c r="F34" i="6"/>
  <c r="BA99" i="1" s="1"/>
  <c r="F33" i="7"/>
  <c r="AZ100" i="1" s="1"/>
  <c r="R122" i="2" l="1"/>
  <c r="R121" i="2" s="1"/>
  <c r="BK122" i="4"/>
  <c r="BK121" i="4" s="1"/>
  <c r="J121" i="4" s="1"/>
  <c r="J30" i="4" s="1"/>
  <c r="P121" i="6"/>
  <c r="P120" i="6"/>
  <c r="AU99" i="1" s="1"/>
  <c r="BK121" i="5"/>
  <c r="J121" i="5"/>
  <c r="J97" i="5"/>
  <c r="R121" i="6"/>
  <c r="R120" i="6" s="1"/>
  <c r="T121" i="5"/>
  <c r="T120" i="5"/>
  <c r="T122" i="4"/>
  <c r="T121" i="4" s="1"/>
  <c r="P122" i="2"/>
  <c r="P121" i="2"/>
  <c r="AU95" i="1"/>
  <c r="T121" i="6"/>
  <c r="T120" i="6" s="1"/>
  <c r="R121" i="5"/>
  <c r="R120" i="5"/>
  <c r="R122" i="4"/>
  <c r="R121" i="4" s="1"/>
  <c r="P121" i="5"/>
  <c r="P120" i="5"/>
  <c r="AU98" i="1" s="1"/>
  <c r="P122" i="4"/>
  <c r="P121" i="4" s="1"/>
  <c r="AU97" i="1" s="1"/>
  <c r="T122" i="2"/>
  <c r="T121" i="2"/>
  <c r="BK119" i="3"/>
  <c r="J119" i="3"/>
  <c r="J97" i="3" s="1"/>
  <c r="BK119" i="7"/>
  <c r="J119" i="7"/>
  <c r="J97" i="7" s="1"/>
  <c r="BK122" i="2"/>
  <c r="J122" i="2"/>
  <c r="J97" i="2"/>
  <c r="BK121" i="6"/>
  <c r="J121" i="6" s="1"/>
  <c r="J97" i="6" s="1"/>
  <c r="AG97" i="1"/>
  <c r="J96" i="4"/>
  <c r="J122" i="4"/>
  <c r="J97" i="4" s="1"/>
  <c r="F33" i="2"/>
  <c r="AZ95" i="1" s="1"/>
  <c r="F33" i="4"/>
  <c r="AZ97" i="1" s="1"/>
  <c r="F33" i="5"/>
  <c r="AZ98" i="1" s="1"/>
  <c r="J33" i="6"/>
  <c r="AV99" i="1" s="1"/>
  <c r="AT99" i="1" s="1"/>
  <c r="J33" i="7"/>
  <c r="AV100" i="1" s="1"/>
  <c r="AT100" i="1" s="1"/>
  <c r="BC94" i="1"/>
  <c r="W32" i="1" s="1"/>
  <c r="BD94" i="1"/>
  <c r="W33" i="1" s="1"/>
  <c r="J33" i="2"/>
  <c r="AV95" i="1" s="1"/>
  <c r="AT95" i="1" s="1"/>
  <c r="J33" i="3"/>
  <c r="AV96" i="1" s="1"/>
  <c r="AT96" i="1" s="1"/>
  <c r="F33" i="3"/>
  <c r="AZ96" i="1"/>
  <c r="J33" i="4"/>
  <c r="AV97" i="1"/>
  <c r="AT97" i="1" s="1"/>
  <c r="AN97" i="1" s="1"/>
  <c r="J33" i="5"/>
  <c r="AV98" i="1"/>
  <c r="AT98" i="1" s="1"/>
  <c r="F33" i="6"/>
  <c r="AZ99" i="1"/>
  <c r="BB94" i="1"/>
  <c r="W31" i="1" s="1"/>
  <c r="BA94" i="1"/>
  <c r="W30" i="1" s="1"/>
  <c r="BK118" i="3" l="1"/>
  <c r="J118" i="3"/>
  <c r="J96" i="3"/>
  <c r="BK120" i="6"/>
  <c r="J120" i="6" s="1"/>
  <c r="J30" i="6" s="1"/>
  <c r="AG99" i="1" s="1"/>
  <c r="BK118" i="7"/>
  <c r="J118" i="7"/>
  <c r="J30" i="7" s="1"/>
  <c r="AG100" i="1" s="1"/>
  <c r="BK121" i="2"/>
  <c r="J121" i="2" s="1"/>
  <c r="J96" i="2" s="1"/>
  <c r="BK120" i="5"/>
  <c r="J120" i="5" s="1"/>
  <c r="J96" i="5" s="1"/>
  <c r="J39" i="4"/>
  <c r="AU94" i="1"/>
  <c r="AY94" i="1"/>
  <c r="AZ94" i="1"/>
  <c r="W29" i="1"/>
  <c r="AW94" i="1"/>
  <c r="AK30" i="1"/>
  <c r="AX94" i="1"/>
  <c r="J39" i="6" l="1"/>
  <c r="J39" i="7"/>
  <c r="J96" i="6"/>
  <c r="J96" i="7"/>
  <c r="AN99" i="1"/>
  <c r="AN100" i="1"/>
  <c r="J30" i="3"/>
  <c r="AG96" i="1"/>
  <c r="J30" i="5"/>
  <c r="AG98" i="1"/>
  <c r="AN98" i="1"/>
  <c r="J30" i="2"/>
  <c r="AG95" i="1" s="1"/>
  <c r="AV94" i="1"/>
  <c r="AK29" i="1"/>
  <c r="J39" i="3" l="1"/>
  <c r="J39" i="5"/>
  <c r="J39" i="2"/>
  <c r="AN95" i="1"/>
  <c r="AN96" i="1"/>
  <c r="AG94" i="1"/>
  <c r="AK26" i="1" s="1"/>
  <c r="AT94" i="1"/>
  <c r="AN94" i="1"/>
  <c r="AK35" i="1" l="1"/>
</calcChain>
</file>

<file path=xl/sharedStrings.xml><?xml version="1.0" encoding="utf-8"?>
<sst xmlns="http://schemas.openxmlformats.org/spreadsheetml/2006/main" count="2370" uniqueCount="304">
  <si>
    <t>Export Komplet</t>
  </si>
  <si>
    <t/>
  </si>
  <si>
    <t>2.0</t>
  </si>
  <si>
    <t>False</t>
  </si>
  <si>
    <t>{22d0ed29-3cb4-4ffd-89d7-64f1b2e5fccd}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</si>
  <si>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</si>
  <si>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</si>
  <si>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</si>
  <si>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</si>
  <si>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</si>
  <si>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</si>
  <si>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</si>
  <si>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</si>
  <si>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</si>
  <si>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2023/22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</si>
  <si>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</si>
  <si>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</si>
  <si>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Lesní cesta Na rovinkách</t>
  </si>
  <si>
    <t>KSO:</t>
  </si>
  <si>
    <t>CC-CZ:</t>
  </si>
  <si>
    <t>Místo:</t>
  </si>
  <si>
    <t>Červená Třemešná</t>
  </si>
  <si>
    <t>Datum:</t>
  </si>
  <si>
    <t>10. 8. 2023</t>
  </si>
  <si>
    <t>Zadavatel:</t>
  </si>
  <si>
    <t>IČ:</t>
  </si>
  <si>
    <t>578291</t>
  </si>
  <si>
    <t>Obec Červená Třemešná</t>
  </si>
  <si>
    <t>DIČ:</t>
  </si>
  <si>
    <t>CZ00578291</t>
  </si>
  <si>
    <t>Uchazeč:</t>
  </si>
  <si>
    <t>Vyplň údaj</t>
  </si>
  <si>
    <t>Projektant:</t>
  </si>
  <si>
    <t>86992261</t>
  </si>
  <si>
    <t>Ing. Jiří Ježek</t>
  </si>
  <si>
    <t>CZ7810233090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</si>
  <si>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</si>
  <si>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</si>
  <si>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</si>
  <si>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</si>
  <si>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</si>
  <si>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</si>
  <si>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</si>
  <si>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</si>
  <si>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</si>
  <si>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</si>
  <si>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</si>
  <si>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</si>
  <si>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</si>
  <si>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</si>
  <si>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</si>
  <si>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</si>
  <si>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</si>
  <si>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</si>
  <si>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</si>
  <si>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</si>
  <si>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</si>
  <si>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</si>
  <si>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</si>
  <si>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</si>
  <si>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</si>
  <si>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</si>
  <si>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</si>
  <si>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</si>
  <si>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</si>
  <si>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</si>
  <si>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</si>
  <si>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</si>
  <si>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</si>
  <si>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</si>
  <si>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</si>
  <si>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</si>
  <si>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</si>
  <si>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</si>
  <si>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</si>
  <si>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</si>
  <si>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</si>
  <si>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</si>
  <si>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</si>
  <si>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</si>
  <si>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</si>
  <si>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</si>
  <si>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</si>
  <si>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</si>
  <si>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2023/22a</t>
  </si>
  <si>
    <t>003 - 1L 4,0/20</t>
  </si>
  <si>
    <t>STA</t>
  </si>
  <si>
    <t>1</t>
  </si>
  <si>
    <t>{01fb6dab-fd72-4db7-bd03-2129ee6065b5}</t>
  </si>
  <si>
    <t>2</t>
  </si>
  <si>
    <t>2023/22b</t>
  </si>
  <si>
    <t>009.01 - zlepšení podloží</t>
  </si>
  <si>
    <t>{6c16028b-f855-4274-a048-e72bb9e3c3bb}</t>
  </si>
  <si>
    <t>2023/22c</t>
  </si>
  <si>
    <t>009.16 - obratiště</t>
  </si>
  <si>
    <t>{97b181a4-95da-475c-8273-41fa9b7b4973}</t>
  </si>
  <si>
    <t>2023/22d</t>
  </si>
  <si>
    <t>009.03 - hospodářský propustek DN 400 - 500</t>
  </si>
  <si>
    <t>{b53854ba-b3ab-43c9-bef4-7cddc744b93a}</t>
  </si>
  <si>
    <t>2023/22e</t>
  </si>
  <si>
    <t>009.11 - samostatný sjezd bez propustku</t>
  </si>
  <si>
    <t>{da34542c-b43d-46f7-806c-8a8c06819221}</t>
  </si>
  <si>
    <t>2023/22f</t>
  </si>
  <si>
    <t>009.21 - svodnice vody</t>
  </si>
  <si>
    <t>{a1086426-4643-49af-b9fa-37672a97fbae}</t>
  </si>
  <si>
    <t>KRYCÍ LIST SOUPISU PRACÍ</t>
  </si>
  <si>
    <t>Objekt:</t>
  </si>
  <si>
    <t>2023/22a - 003 - 1L 4,0/20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</si>
  <si>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</si>
  <si>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</si>
  <si>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</si>
  <si>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</si>
  <si>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</si>
  <si>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</si>
  <si>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</si>
  <si>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</si>
  <si>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</si>
  <si>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</si>
  <si>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</si>
  <si>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</si>
  <si>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</si>
  <si>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</si>
  <si>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</si>
  <si>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</si>
  <si>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</si>
  <si>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</si>
  <si>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</si>
  <si>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</si>
  <si>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</si>
  <si>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</si>
  <si>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</si>
  <si>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</si>
  <si>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</si>
  <si>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</si>
  <si>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</si>
  <si>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</si>
  <si>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111251103</t>
  </si>
  <si>
    <t>Odstranění křovin a stromů průměru kmene do 100 mm i s kořeny sklonu terénu do 1:5 z celkové plochy přes 500 m2 strojně</t>
  </si>
  <si>
    <t>m2</t>
  </si>
  <si>
    <t>CS ÚRS 2023 02</t>
  </si>
  <si>
    <t>4</t>
  </si>
  <si>
    <t>542031842</t>
  </si>
  <si>
    <t>P</t>
  </si>
  <si>
    <t>Poznámka k položce:_x000D_
Včetně odklízení vyřezaných dřevin na hromady do lesního porostu na vzdálenost do 50,0 m!</t>
  </si>
  <si>
    <t>VV</t>
  </si>
  <si>
    <t>"z tab. č. 6" 1002,0</t>
  </si>
  <si>
    <t>Součet</t>
  </si>
  <si>
    <t>122252205</t>
  </si>
  <si>
    <t>Odkopávky a prokopávky nezapažené pro silnice a dálnice v hornině třídy těžitelnosti I objem do 1000 m3 strojně</t>
  </si>
  <si>
    <t>m3</t>
  </si>
  <si>
    <t>-1784556715</t>
  </si>
  <si>
    <t>"z Tab. č. 1" 615,16</t>
  </si>
  <si>
    <t>3</t>
  </si>
  <si>
    <t>125253101</t>
  </si>
  <si>
    <t>Vykopávky melioračních kanálů pro meliorace zemědělské v hornině třídy těžitelnosti I skupiny 3</t>
  </si>
  <si>
    <t>591441487</t>
  </si>
  <si>
    <t>"z Tab. č. 10" 35,70</t>
  </si>
  <si>
    <t>162351103</t>
  </si>
  <si>
    <t>Vodorovné přemístění přes 50 do 500 m výkopku/sypaniny z horniny třídy těžitelnosti I skupiny 1 až 3</t>
  </si>
  <si>
    <t>89301638</t>
  </si>
  <si>
    <t>5</t>
  </si>
  <si>
    <t>171151103</t>
  </si>
  <si>
    <t>Uložení sypaniny z hornin soudržných do násypů zhutněných strojně</t>
  </si>
  <si>
    <t>-818044203</t>
  </si>
  <si>
    <t>"z Tab. č. 1." 21,63</t>
  </si>
  <si>
    <t>6</t>
  </si>
  <si>
    <t>171251101</t>
  </si>
  <si>
    <t>Uložení sypaniny do násypů nezhutněných strojně</t>
  </si>
  <si>
    <t>-436645674</t>
  </si>
  <si>
    <t>"z Tab. č. 1." 615,16-21,93</t>
  </si>
  <si>
    <t xml:space="preserve">"z Tab. č. 10." 35,70 </t>
  </si>
  <si>
    <t>7</t>
  </si>
  <si>
    <t>181152301</t>
  </si>
  <si>
    <t>Úprava pláně pro silnice a dálnice v zářezech bez zhutnění</t>
  </si>
  <si>
    <t>-902978927</t>
  </si>
  <si>
    <t>"z Tab. č. 1" 580,23</t>
  </si>
  <si>
    <t>8</t>
  </si>
  <si>
    <t>181152302</t>
  </si>
  <si>
    <t>Úprava pláně pro silnice a dálnice v zářezech se zhutněním</t>
  </si>
  <si>
    <t>784415557</t>
  </si>
  <si>
    <t>"z Tab. č. 1" 3151,16</t>
  </si>
  <si>
    <t>9</t>
  </si>
  <si>
    <t>182151111</t>
  </si>
  <si>
    <t>Svahování v zářezech v hornině třídy těžitelnosti I skupiny 1 až 3 strojně</t>
  </si>
  <si>
    <t>-347195712</t>
  </si>
  <si>
    <t>"z Tab. č. 10" 140,0</t>
  </si>
  <si>
    <t>"z Tab. č. 1" 366,38</t>
  </si>
  <si>
    <t>Zakládání</t>
  </si>
  <si>
    <t>10</t>
  </si>
  <si>
    <t>213141112</t>
  </si>
  <si>
    <t>Zřízení vrstvy z geotextilie v rovině nebo ve sklonu do 1:5 š přes 3 do 6 m</t>
  </si>
  <si>
    <t>-238017725</t>
  </si>
  <si>
    <t>"z Tab. č. 2" 3151,16</t>
  </si>
  <si>
    <t>11</t>
  </si>
  <si>
    <t>M</t>
  </si>
  <si>
    <t>69311270</t>
  </si>
  <si>
    <t>geotextilie netkaná separační, ochranná, filtrační, drenážní PES 400g/m2</t>
  </si>
  <si>
    <t>781585611</t>
  </si>
  <si>
    <t>3151,16*1,15 'Přepočtené koeficientem množství</t>
  </si>
  <si>
    <t>Komunikace pozemní</t>
  </si>
  <si>
    <t>12</t>
  </si>
  <si>
    <t>564871111</t>
  </si>
  <si>
    <t>Podklad ze štěrkodrtě ŠD 0-63 plochy přes 100 m2 tl 250 mm</t>
  </si>
  <si>
    <t>1455876669</t>
  </si>
  <si>
    <t>"z Tab. č. 2" 3111,37</t>
  </si>
  <si>
    <t>13</t>
  </si>
  <si>
    <t>564942112</t>
  </si>
  <si>
    <t>Podklad z mechanicky zpevněného kameniva MZK tl 130 mm</t>
  </si>
  <si>
    <t>-2071894371</t>
  </si>
  <si>
    <t>"z Tab. č. 2" 3004,81</t>
  </si>
  <si>
    <t>998</t>
  </si>
  <si>
    <t>Přesun hmot</t>
  </si>
  <si>
    <t>14</t>
  </si>
  <si>
    <t>998225111</t>
  </si>
  <si>
    <t>Přesun hmot pro pozemní komunikace s krytem z kamene, monolitickým betonovým nebo živičným</t>
  </si>
  <si>
    <t>t</t>
  </si>
  <si>
    <t>-1573105902</t>
  </si>
  <si>
    <t>2023/22b - 009.01 - zlepšení podloží</t>
  </si>
  <si>
    <t>561061121</t>
  </si>
  <si>
    <t>Zřízení podkladu ze zeminy upravené vápnem, cementem, směsnými pojivy tl přes 350 do 400 mm pl přes 1000 do 5000 m2</t>
  </si>
  <si>
    <t>791088869</t>
  </si>
  <si>
    <t>"z Tab. č. 3" 221,82</t>
  </si>
  <si>
    <t>58591003</t>
  </si>
  <si>
    <t>pojivo hydraulické pro stabilizaci zeminy 70% vápna</t>
  </si>
  <si>
    <t>2034688871</t>
  </si>
  <si>
    <t>3372,98*0,4*1,3*0,03</t>
  </si>
  <si>
    <t>2023/22c - 009.16 - obratiště</t>
  </si>
  <si>
    <t>-2029385904</t>
  </si>
  <si>
    <t>"z Tab. č. 3" 63,68</t>
  </si>
  <si>
    <t>162251102</t>
  </si>
  <si>
    <t>Vodorovné přemístění přes 20 do 50 m výkopku/sypaniny z horniny třídy těžitelnosti I skupiny 1 až 3</t>
  </si>
  <si>
    <t>-1601508643</t>
  </si>
  <si>
    <t>-67575337</t>
  </si>
  <si>
    <t>"z Tab. č. 3." 0,91</t>
  </si>
  <si>
    <t>164304162</t>
  </si>
  <si>
    <t>"z Tab. č. 3." 63,68</t>
  </si>
  <si>
    <t>-722492647</t>
  </si>
  <si>
    <t>179534709</t>
  </si>
  <si>
    <t>-2026481848</t>
  </si>
  <si>
    <t>221,82*1,15 'Přepočtené koeficientem množství</t>
  </si>
  <si>
    <t>1463049002</t>
  </si>
  <si>
    <t>-770247384</t>
  </si>
  <si>
    <t>-2010419307</t>
  </si>
  <si>
    <t>2023/22d - 009.03 - hospodářský propustek DN 400 - 500</t>
  </si>
  <si>
    <t xml:space="preserve">    4 - Vodorovné konstrukce</t>
  </si>
  <si>
    <t xml:space="preserve">    9 - Ostatní konstrukce a práce, bourání</t>
  </si>
  <si>
    <t>132251251</t>
  </si>
  <si>
    <t>Hloubení rýh nezapažených š do 2000 mm v hornině třídy těžitelnosti I skupiny 3 objem do 20 m3 strojně</t>
  </si>
  <si>
    <t>1886320146</t>
  </si>
  <si>
    <t>"z Tab. č. 9" 7,92</t>
  </si>
  <si>
    <t>162251101</t>
  </si>
  <si>
    <t>Vodorovné přemístění do 20 m výkopku/sypaniny z horniny třídy těžitelnosti I skupiny 1 až 3</t>
  </si>
  <si>
    <t>400421836</t>
  </si>
  <si>
    <t>"z Tab. č. 9" 2,66</t>
  </si>
  <si>
    <t>346107131</t>
  </si>
  <si>
    <t>"z Tab. č. 9." 2,66</t>
  </si>
  <si>
    <t>174151101</t>
  </si>
  <si>
    <t>Zásyp jam, šachet rýh nebo kolem objektů sypaninou se zhutněním</t>
  </si>
  <si>
    <t>1805795008</t>
  </si>
  <si>
    <t>"z Tab. č. 9" 2,52</t>
  </si>
  <si>
    <t>175151101</t>
  </si>
  <si>
    <t>Obsypání potrubí strojně sypaninou bez prohození, uloženou do 3 m</t>
  </si>
  <si>
    <t>-583318191</t>
  </si>
  <si>
    <t>"z Tab. č. 9" 2,74</t>
  </si>
  <si>
    <t>58344197</t>
  </si>
  <si>
    <t>štěrkodrť frakce 0/63</t>
  </si>
  <si>
    <t>1354552927</t>
  </si>
  <si>
    <t>2,74*2 'Přepočtené koeficientem množství</t>
  </si>
  <si>
    <t>Vodorovné konstrukce</t>
  </si>
  <si>
    <t>451541111</t>
  </si>
  <si>
    <t>Lože pod potrubí otevřený výkop ze štěrkodrtě</t>
  </si>
  <si>
    <t>982024956</t>
  </si>
  <si>
    <t>"z Tab. č. 9" 0,68</t>
  </si>
  <si>
    <t>463211142</t>
  </si>
  <si>
    <t>Rovnanina objemu do 3 m3 z lomového kamene tříděného hmotnosti přes 80 do 200 kg s urovnáním líce</t>
  </si>
  <si>
    <t>1394855677</t>
  </si>
  <si>
    <t>"z Tab. č. 9" 2,0</t>
  </si>
  <si>
    <t>Ostatní konstrukce a práce, bourání</t>
  </si>
  <si>
    <t>919541013</t>
  </si>
  <si>
    <t>Zřízení propustků z trub ocelových DN 500</t>
  </si>
  <si>
    <t>m</t>
  </si>
  <si>
    <t>-1984479403</t>
  </si>
  <si>
    <t>"z Tab. č. 8" 9,0</t>
  </si>
  <si>
    <t>14033244</t>
  </si>
  <si>
    <t>trubka ocelová tl. stěny min. 12mm, vnitřní průměr min. 500 mm</t>
  </si>
  <si>
    <t>1478515928</t>
  </si>
  <si>
    <t>2023/22e - 009.11 - samostatný sjezd bez propustku</t>
  </si>
  <si>
    <t>-42965226</t>
  </si>
  <si>
    <t>"z Tab. č. 4" 110,0*0,10</t>
  </si>
  <si>
    <t>-301297071</t>
  </si>
  <si>
    <t>453563294</t>
  </si>
  <si>
    <t>"z Tab. č. 4" 110,0</t>
  </si>
  <si>
    <t>564671111</t>
  </si>
  <si>
    <t>Podklad z kameniva hrubého drceného vel. 63-125 mm plochy přes 100 m2 tl 250 mm</t>
  </si>
  <si>
    <t>1980879548</t>
  </si>
  <si>
    <t>564851112</t>
  </si>
  <si>
    <t>Podklad ze štěrkodrtě ŠD 0-63 plochy přes 100 m2 tl 160 mm</t>
  </si>
  <si>
    <t>-474013330</t>
  </si>
  <si>
    <t>1489938563</t>
  </si>
  <si>
    <t>2023/22f - 009.21 - svodnice vody</t>
  </si>
  <si>
    <t>597311121</t>
  </si>
  <si>
    <t>Svodnice ocelová š 120 mm kotvená do sypaniny</t>
  </si>
  <si>
    <t>1339741696</t>
  </si>
  <si>
    <t>"z Tab. č. 5" 15,0+18,0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</si>
</sst>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180" t="s">
        <v>5</v>
      </c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92" t="s">
        <v>14</v>
      </c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R5" s="18"/>
      <c r="BE5" s="189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93" t="s">
        <v>17</v>
      </c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R6" s="18"/>
      <c r="BE6" s="190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90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90"/>
      <c r="BS8" s="15" t="s">
        <v>6</v>
      </c>
    </row>
    <row r="9" spans="1:74" ht="14.45" customHeight="1">
      <c r="B9" s="18"/>
      <c r="AR9" s="18"/>
      <c r="BE9" s="190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26</v>
      </c>
      <c r="AR10" s="18"/>
      <c r="BE10" s="190"/>
      <c r="BS10" s="15" t="s">
        <v>6</v>
      </c>
    </row>
    <row r="11" spans="1:74" ht="18.399999999999999" customHeight="1">
      <c r="B11" s="18"/>
      <c r="E11" s="23" t="s">
        <v>27</v>
      </c>
      <c r="AK11" s="25" t="s">
        <v>28</v>
      </c>
      <c r="AN11" s="23" t="s">
        <v>29</v>
      </c>
      <c r="AR11" s="18"/>
      <c r="BE11" s="190"/>
      <c r="BS11" s="15" t="s">
        <v>6</v>
      </c>
    </row>
    <row r="12" spans="1:74" ht="6.95" customHeight="1">
      <c r="B12" s="18"/>
      <c r="AR12" s="18"/>
      <c r="BE12" s="190"/>
      <c r="BS12" s="15" t="s">
        <v>6</v>
      </c>
    </row>
    <row r="13" spans="1:74" ht="12" customHeight="1">
      <c r="B13" s="18"/>
      <c r="D13" s="25" t="s">
        <v>30</v>
      </c>
      <c r="AK13" s="25" t="s">
        <v>25</v>
      </c>
      <c r="AN13" s="27" t="s">
        <v>31</v>
      </c>
      <c r="AR13" s="18"/>
      <c r="BE13" s="190"/>
      <c r="BS13" s="15" t="s">
        <v>6</v>
      </c>
    </row>
    <row r="14" spans="1:74" ht="12.75">
      <c r="B14" s="18"/>
      <c r="E14" s="194" t="s">
        <v>31</v>
      </c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25" t="s">
        <v>28</v>
      </c>
      <c r="AN14" s="27" t="s">
        <v>31</v>
      </c>
      <c r="AR14" s="18"/>
      <c r="BE14" s="190"/>
      <c r="BS14" s="15" t="s">
        <v>6</v>
      </c>
    </row>
    <row r="15" spans="1:74" ht="6.95" customHeight="1">
      <c r="B15" s="18"/>
      <c r="AR15" s="18"/>
      <c r="BE15" s="190"/>
      <c r="BS15" s="15" t="s">
        <v>3</v>
      </c>
    </row>
    <row r="16" spans="1:74" ht="12" customHeight="1">
      <c r="B16" s="18"/>
      <c r="D16" s="25" t="s">
        <v>32</v>
      </c>
      <c r="AK16" s="25" t="s">
        <v>25</v>
      </c>
      <c r="AN16" s="23" t="s">
        <v>33</v>
      </c>
      <c r="AR16" s="18"/>
      <c r="BE16" s="190"/>
      <c r="BS16" s="15" t="s">
        <v>3</v>
      </c>
    </row>
    <row r="17" spans="2:71" ht="18.399999999999999" customHeight="1">
      <c r="B17" s="18"/>
      <c r="E17" s="23" t="s">
        <v>34</v>
      </c>
      <c r="AK17" s="25" t="s">
        <v>28</v>
      </c>
      <c r="AN17" s="23" t="s">
        <v>35</v>
      </c>
      <c r="AR17" s="18"/>
      <c r="BE17" s="190"/>
      <c r="BS17" s="15" t="s">
        <v>36</v>
      </c>
    </row>
    <row r="18" spans="2:71" ht="6.95" customHeight="1">
      <c r="B18" s="18"/>
      <c r="AR18" s="18"/>
      <c r="BE18" s="190"/>
      <c r="BS18" s="15" t="s">
        <v>6</v>
      </c>
    </row>
    <row r="19" spans="2:71" ht="12" customHeight="1">
      <c r="B19" s="18"/>
      <c r="D19" s="25" t="s">
        <v>37</v>
      </c>
      <c r="AK19" s="25" t="s">
        <v>25</v>
      </c>
      <c r="AN19" s="23" t="s">
        <v>33</v>
      </c>
      <c r="AR19" s="18"/>
      <c r="BE19" s="190"/>
      <c r="BS19" s="15" t="s">
        <v>6</v>
      </c>
    </row>
    <row r="20" spans="2:71" ht="18.399999999999999" customHeight="1">
      <c r="B20" s="18"/>
      <c r="E20" s="23" t="s">
        <v>34</v>
      </c>
      <c r="AK20" s="25" t="s">
        <v>28</v>
      </c>
      <c r="AN20" s="23" t="s">
        <v>35</v>
      </c>
      <c r="AR20" s="18"/>
      <c r="BE20" s="190"/>
      <c r="BS20" s="15" t="s">
        <v>36</v>
      </c>
    </row>
    <row r="21" spans="2:71" ht="6.95" customHeight="1">
      <c r="B21" s="18"/>
      <c r="AR21" s="18"/>
      <c r="BE21" s="190"/>
    </row>
    <row r="22" spans="2:71" ht="12" customHeight="1">
      <c r="B22" s="18"/>
      <c r="D22" s="25" t="s">
        <v>38</v>
      </c>
      <c r="AR22" s="18"/>
      <c r="BE22" s="190"/>
    </row>
    <row r="23" spans="2:71" ht="16.5" customHeight="1">
      <c r="B23" s="18"/>
      <c r="E23" s="196" t="s">
        <v>1</v>
      </c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R23" s="18"/>
      <c r="BE23" s="190"/>
    </row>
    <row r="24" spans="2:71" ht="6.95" customHeight="1">
      <c r="B24" s="18"/>
      <c r="AR24" s="18"/>
      <c r="BE24" s="190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90"/>
    </row>
    <row r="26" spans="2:71" s="1" customFormat="1" ht="25.9" customHeight="1">
      <c r="B26" s="30"/>
      <c r="D26" s="31" t="s">
        <v>39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7">
        <f>ROUND(AG94,2)</f>
        <v>0</v>
      </c>
      <c r="AL26" s="198"/>
      <c r="AM26" s="198"/>
      <c r="AN26" s="198"/>
      <c r="AO26" s="198"/>
      <c r="AR26" s="30"/>
      <c r="BE26" s="190"/>
    </row>
    <row r="27" spans="2:71" s="1" customFormat="1" ht="6.95" customHeight="1">
      <c r="B27" s="30"/>
      <c r="AR27" s="30"/>
      <c r="BE27" s="190"/>
    </row>
    <row r="28" spans="2:71" s="1" customFormat="1" ht="12.75">
      <c r="B28" s="30"/>
      <c r="L28" s="199" t="s">
        <v>40</v>
      </c>
      <c r="M28" s="199"/>
      <c r="N28" s="199"/>
      <c r="O28" s="199"/>
      <c r="P28" s="199"/>
      <c r="W28" s="199" t="s">
        <v>41</v>
      </c>
      <c r="X28" s="199"/>
      <c r="Y28" s="199"/>
      <c r="Z28" s="199"/>
      <c r="AA28" s="199"/>
      <c r="AB28" s="199"/>
      <c r="AC28" s="199"/>
      <c r="AD28" s="199"/>
      <c r="AE28" s="199"/>
      <c r="AK28" s="199" t="s">
        <v>42</v>
      </c>
      <c r="AL28" s="199"/>
      <c r="AM28" s="199"/>
      <c r="AN28" s="199"/>
      <c r="AO28" s="199"/>
      <c r="AR28" s="30"/>
      <c r="BE28" s="190"/>
    </row>
    <row r="29" spans="2:71" s="2" customFormat="1" ht="14.45" customHeight="1">
      <c r="B29" s="34"/>
      <c r="D29" s="25" t="s">
        <v>43</v>
      </c>
      <c r="F29" s="25" t="s">
        <v>44</v>
      </c>
      <c r="L29" s="184">
        <v>0.21</v>
      </c>
      <c r="M29" s="183"/>
      <c r="N29" s="183"/>
      <c r="O29" s="183"/>
      <c r="P29" s="183"/>
      <c r="W29" s="182">
        <f>ROUND(AZ94, 2)</f>
        <v>0</v>
      </c>
      <c r="X29" s="183"/>
      <c r="Y29" s="183"/>
      <c r="Z29" s="183"/>
      <c r="AA29" s="183"/>
      <c r="AB29" s="183"/>
      <c r="AC29" s="183"/>
      <c r="AD29" s="183"/>
      <c r="AE29" s="183"/>
      <c r="AK29" s="182">
        <f>ROUND(AV94, 2)</f>
        <v>0</v>
      </c>
      <c r="AL29" s="183"/>
      <c r="AM29" s="183"/>
      <c r="AN29" s="183"/>
      <c r="AO29" s="183"/>
      <c r="AR29" s="34"/>
      <c r="BE29" s="191"/>
    </row>
    <row r="30" spans="2:71" s="2" customFormat="1" ht="14.45" customHeight="1">
      <c r="B30" s="34"/>
      <c r="F30" s="25" t="s">
        <v>45</v>
      </c>
      <c r="L30" s="184">
        <v>0.15</v>
      </c>
      <c r="M30" s="183"/>
      <c r="N30" s="183"/>
      <c r="O30" s="183"/>
      <c r="P30" s="183"/>
      <c r="W30" s="182">
        <f>ROUND(BA94, 2)</f>
        <v>0</v>
      </c>
      <c r="X30" s="183"/>
      <c r="Y30" s="183"/>
      <c r="Z30" s="183"/>
      <c r="AA30" s="183"/>
      <c r="AB30" s="183"/>
      <c r="AC30" s="183"/>
      <c r="AD30" s="183"/>
      <c r="AE30" s="183"/>
      <c r="AK30" s="182">
        <f>ROUND(AW94, 2)</f>
        <v>0</v>
      </c>
      <c r="AL30" s="183"/>
      <c r="AM30" s="183"/>
      <c r="AN30" s="183"/>
      <c r="AO30" s="183"/>
      <c r="AR30" s="34"/>
      <c r="BE30" s="191"/>
    </row>
    <row r="31" spans="2:71" s="2" customFormat="1" ht="14.45" hidden="1" customHeight="1">
      <c r="B31" s="34"/>
      <c r="F31" s="25" t="s">
        <v>46</v>
      </c>
      <c r="L31" s="184">
        <v>0.21</v>
      </c>
      <c r="M31" s="183"/>
      <c r="N31" s="183"/>
      <c r="O31" s="183"/>
      <c r="P31" s="183"/>
      <c r="W31" s="182">
        <f>ROUND(BB94, 2)</f>
        <v>0</v>
      </c>
      <c r="X31" s="183"/>
      <c r="Y31" s="183"/>
      <c r="Z31" s="183"/>
      <c r="AA31" s="183"/>
      <c r="AB31" s="183"/>
      <c r="AC31" s="183"/>
      <c r="AD31" s="183"/>
      <c r="AE31" s="183"/>
      <c r="AK31" s="182">
        <v>0</v>
      </c>
      <c r="AL31" s="183"/>
      <c r="AM31" s="183"/>
      <c r="AN31" s="183"/>
      <c r="AO31" s="183"/>
      <c r="AR31" s="34"/>
      <c r="BE31" s="191"/>
    </row>
    <row r="32" spans="2:71" s="2" customFormat="1" ht="14.45" hidden="1" customHeight="1">
      <c r="B32" s="34"/>
      <c r="F32" s="25" t="s">
        <v>47</v>
      </c>
      <c r="L32" s="184">
        <v>0.15</v>
      </c>
      <c r="M32" s="183"/>
      <c r="N32" s="183"/>
      <c r="O32" s="183"/>
      <c r="P32" s="183"/>
      <c r="W32" s="182">
        <f>ROUND(BC94, 2)</f>
        <v>0</v>
      </c>
      <c r="X32" s="183"/>
      <c r="Y32" s="183"/>
      <c r="Z32" s="183"/>
      <c r="AA32" s="183"/>
      <c r="AB32" s="183"/>
      <c r="AC32" s="183"/>
      <c r="AD32" s="183"/>
      <c r="AE32" s="183"/>
      <c r="AK32" s="182">
        <v>0</v>
      </c>
      <c r="AL32" s="183"/>
      <c r="AM32" s="183"/>
      <c r="AN32" s="183"/>
      <c r="AO32" s="183"/>
      <c r="AR32" s="34"/>
      <c r="BE32" s="191"/>
    </row>
    <row r="33" spans="2:57" s="2" customFormat="1" ht="14.45" hidden="1" customHeight="1">
      <c r="B33" s="34"/>
      <c r="F33" s="25" t="s">
        <v>48</v>
      </c>
      <c r="L33" s="184">
        <v>0</v>
      </c>
      <c r="M33" s="183"/>
      <c r="N33" s="183"/>
      <c r="O33" s="183"/>
      <c r="P33" s="183"/>
      <c r="W33" s="182">
        <f>ROUND(BD94, 2)</f>
        <v>0</v>
      </c>
      <c r="X33" s="183"/>
      <c r="Y33" s="183"/>
      <c r="Z33" s="183"/>
      <c r="AA33" s="183"/>
      <c r="AB33" s="183"/>
      <c r="AC33" s="183"/>
      <c r="AD33" s="183"/>
      <c r="AE33" s="183"/>
      <c r="AK33" s="182">
        <v>0</v>
      </c>
      <c r="AL33" s="183"/>
      <c r="AM33" s="183"/>
      <c r="AN33" s="183"/>
      <c r="AO33" s="183"/>
      <c r="AR33" s="34"/>
      <c r="BE33" s="191"/>
    </row>
    <row r="34" spans="2:57" s="1" customFormat="1" ht="6.95" customHeight="1">
      <c r="B34" s="30"/>
      <c r="AR34" s="30"/>
      <c r="BE34" s="190"/>
    </row>
    <row r="35" spans="2:57" s="1" customFormat="1" ht="25.9" customHeight="1">
      <c r="B35" s="30"/>
      <c r="C35" s="35"/>
      <c r="D35" s="36" t="s">
        <v>49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50</v>
      </c>
      <c r="U35" s="37"/>
      <c r="V35" s="37"/>
      <c r="W35" s="37"/>
      <c r="X35" s="188" t="s">
        <v>51</v>
      </c>
      <c r="Y35" s="186"/>
      <c r="Z35" s="186"/>
      <c r="AA35" s="186"/>
      <c r="AB35" s="186"/>
      <c r="AC35" s="37"/>
      <c r="AD35" s="37"/>
      <c r="AE35" s="37"/>
      <c r="AF35" s="37"/>
      <c r="AG35" s="37"/>
      <c r="AH35" s="37"/>
      <c r="AI35" s="37"/>
      <c r="AJ35" s="37"/>
      <c r="AK35" s="185">
        <f>SUM(AK26:AK33)</f>
        <v>0</v>
      </c>
      <c r="AL35" s="186"/>
      <c r="AM35" s="186"/>
      <c r="AN35" s="186"/>
      <c r="AO35" s="187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52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53</v>
      </c>
      <c r="AI49" s="40"/>
      <c r="AJ49" s="40"/>
      <c r="AK49" s="40"/>
      <c r="AL49" s="40"/>
      <c r="AM49" s="40"/>
      <c r="AN49" s="40"/>
      <c r="AO49" s="40"/>
      <c r="AR49" s="30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75">
      <c r="B60" s="30"/>
      <c r="D60" s="41" t="s">
        <v>54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55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54</v>
      </c>
      <c r="AI60" s="32"/>
      <c r="AJ60" s="32"/>
      <c r="AK60" s="32"/>
      <c r="AL60" s="32"/>
      <c r="AM60" s="41" t="s">
        <v>55</v>
      </c>
      <c r="AN60" s="32"/>
      <c r="AO60" s="32"/>
      <c r="AR60" s="30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75">
      <c r="B64" s="30"/>
      <c r="D64" s="39" t="s">
        <v>56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57</v>
      </c>
      <c r="AI64" s="40"/>
      <c r="AJ64" s="40"/>
      <c r="AK64" s="40"/>
      <c r="AL64" s="40"/>
      <c r="AM64" s="40"/>
      <c r="AN64" s="40"/>
      <c r="AO64" s="40"/>
      <c r="AR64" s="30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75">
      <c r="B75" s="30"/>
      <c r="D75" s="41" t="s">
        <v>54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55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54</v>
      </c>
      <c r="AI75" s="32"/>
      <c r="AJ75" s="32"/>
      <c r="AK75" s="32"/>
      <c r="AL75" s="32"/>
      <c r="AM75" s="41" t="s">
        <v>55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19" t="s">
        <v>58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2023/22</v>
      </c>
      <c r="AR84" s="46"/>
    </row>
    <row r="85" spans="1:91" s="4" customFormat="1" ht="36.950000000000003" customHeight="1">
      <c r="B85" s="47"/>
      <c r="C85" s="48" t="s">
        <v>16</v>
      </c>
      <c r="L85" s="210" t="str">
        <f>K6</f>
        <v>Lesní cesta Na rovinkách</v>
      </c>
      <c r="M85" s="211"/>
      <c r="N85" s="211"/>
      <c r="O85" s="211"/>
      <c r="P85" s="211"/>
      <c r="Q85" s="211"/>
      <c r="R85" s="211"/>
      <c r="S85" s="211"/>
      <c r="T85" s="211"/>
      <c r="U85" s="211"/>
      <c r="V85" s="211"/>
      <c r="W85" s="211"/>
      <c r="X85" s="211"/>
      <c r="Y85" s="211"/>
      <c r="Z85" s="211"/>
      <c r="AA85" s="211"/>
      <c r="AB85" s="211"/>
      <c r="AC85" s="211"/>
      <c r="AD85" s="211"/>
      <c r="AE85" s="211"/>
      <c r="AF85" s="211"/>
      <c r="AG85" s="211"/>
      <c r="AH85" s="211"/>
      <c r="AI85" s="211"/>
      <c r="AJ85" s="211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20</v>
      </c>
      <c r="L87" s="49" t="str">
        <f>IF(K8="","",K8)</f>
        <v>Červená Třemešná</v>
      </c>
      <c r="AI87" s="25" t="s">
        <v>22</v>
      </c>
      <c r="AM87" s="212" t="str">
        <f>IF(AN8= "","",AN8)</f>
        <v>10. 8. 2023</v>
      </c>
      <c r="AN87" s="212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24</v>
      </c>
      <c r="L89" s="3" t="str">
        <f>IF(E11= "","",E11)</f>
        <v>Obec Červená Třemešná</v>
      </c>
      <c r="AI89" s="25" t="s">
        <v>32</v>
      </c>
      <c r="AM89" s="213" t="str">
        <f>IF(E17="","",E17)</f>
        <v>Ing. Jiří Ježek</v>
      </c>
      <c r="AN89" s="214"/>
      <c r="AO89" s="214"/>
      <c r="AP89" s="214"/>
      <c r="AR89" s="30"/>
      <c r="AS89" s="215" t="s">
        <v>59</v>
      </c>
      <c r="AT89" s="216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30</v>
      </c>
      <c r="L90" s="3" t="str">
        <f>IF(E14= "Vyplň údaj","",E14)</f>
        <v/>
      </c>
      <c r="AI90" s="25" t="s">
        <v>37</v>
      </c>
      <c r="AM90" s="213" t="str">
        <f>IF(E20="","",E20)</f>
        <v>Ing. Jiří Ježek</v>
      </c>
      <c r="AN90" s="214"/>
      <c r="AO90" s="214"/>
      <c r="AP90" s="214"/>
      <c r="AR90" s="30"/>
      <c r="AS90" s="217"/>
      <c r="AT90" s="218"/>
      <c r="BD90" s="54"/>
    </row>
    <row r="91" spans="1:91" s="1" customFormat="1" ht="10.9" customHeight="1">
      <c r="B91" s="30"/>
      <c r="AR91" s="30"/>
      <c r="AS91" s="217"/>
      <c r="AT91" s="218"/>
      <c r="BD91" s="54"/>
    </row>
    <row r="92" spans="1:91" s="1" customFormat="1" ht="29.25" customHeight="1">
      <c r="B92" s="30"/>
      <c r="C92" s="205" t="s">
        <v>60</v>
      </c>
      <c r="D92" s="206"/>
      <c r="E92" s="206"/>
      <c r="F92" s="206"/>
      <c r="G92" s="206"/>
      <c r="H92" s="55"/>
      <c r="I92" s="208" t="s">
        <v>61</v>
      </c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7" t="s">
        <v>62</v>
      </c>
      <c r="AH92" s="206"/>
      <c r="AI92" s="206"/>
      <c r="AJ92" s="206"/>
      <c r="AK92" s="206"/>
      <c r="AL92" s="206"/>
      <c r="AM92" s="206"/>
      <c r="AN92" s="208" t="s">
        <v>63</v>
      </c>
      <c r="AO92" s="206"/>
      <c r="AP92" s="209"/>
      <c r="AQ92" s="56" t="s">
        <v>64</v>
      </c>
      <c r="AR92" s="30"/>
      <c r="AS92" s="57" t="s">
        <v>65</v>
      </c>
      <c r="AT92" s="58" t="s">
        <v>66</v>
      </c>
      <c r="AU92" s="58" t="s">
        <v>67</v>
      </c>
      <c r="AV92" s="58" t="s">
        <v>68</v>
      </c>
      <c r="AW92" s="58" t="s">
        <v>69</v>
      </c>
      <c r="AX92" s="58" t="s">
        <v>70</v>
      </c>
      <c r="AY92" s="58" t="s">
        <v>71</v>
      </c>
      <c r="AZ92" s="58" t="s">
        <v>72</v>
      </c>
      <c r="BA92" s="58" t="s">
        <v>73</v>
      </c>
      <c r="BB92" s="58" t="s">
        <v>74</v>
      </c>
      <c r="BC92" s="58" t="s">
        <v>75</v>
      </c>
      <c r="BD92" s="59" t="s">
        <v>76</v>
      </c>
    </row>
    <row r="93" spans="1:91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77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03">
        <f>ROUND(SUM(AG95:AG100),2)</f>
        <v>0</v>
      </c>
      <c r="AH94" s="203"/>
      <c r="AI94" s="203"/>
      <c r="AJ94" s="203"/>
      <c r="AK94" s="203"/>
      <c r="AL94" s="203"/>
      <c r="AM94" s="203"/>
      <c r="AN94" s="204">
        <f t="shared" ref="AN94:AN100" si="0">SUM(AG94,AT94)</f>
        <v>0</v>
      </c>
      <c r="AO94" s="204"/>
      <c r="AP94" s="204"/>
      <c r="AQ94" s="65" t="s">
        <v>1</v>
      </c>
      <c r="AR94" s="61"/>
      <c r="AS94" s="66">
        <f>ROUND(SUM(AS95:AS100),2)</f>
        <v>0</v>
      </c>
      <c r="AT94" s="67">
        <f t="shared" ref="AT94:AT100" si="1">ROUND(SUM(AV94:AW94),2)</f>
        <v>0</v>
      </c>
      <c r="AU94" s="68">
        <f>ROUND(SUM(AU95:AU100),5)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ROUND(SUM(AZ95:AZ100),2)</f>
        <v>0</v>
      </c>
      <c r="BA94" s="67">
        <f>ROUND(SUM(BA95:BA100),2)</f>
        <v>0</v>
      </c>
      <c r="BB94" s="67">
        <f>ROUND(SUM(BB95:BB100),2)</f>
        <v>0</v>
      </c>
      <c r="BC94" s="67">
        <f>ROUND(SUM(BC95:BC100),2)</f>
        <v>0</v>
      </c>
      <c r="BD94" s="69">
        <f>ROUND(SUM(BD95:BD100),2)</f>
        <v>0</v>
      </c>
      <c r="BS94" s="70" t="s">
        <v>78</v>
      </c>
      <c r="BT94" s="70" t="s">
        <v>79</v>
      </c>
      <c r="BU94" s="71" t="s">
        <v>80</v>
      </c>
      <c r="BV94" s="70" t="s">
        <v>81</v>
      </c>
      <c r="BW94" s="70" t="s">
        <v>4</v>
      </c>
      <c r="BX94" s="70" t="s">
        <v>82</v>
      </c>
      <c r="CL94" s="70" t="s">
        <v>1</v>
      </c>
    </row>
    <row r="95" spans="1:91" s="6" customFormat="1" ht="24.75" customHeight="1">
      <c r="A95" s="72" t="s">
        <v>83</v>
      </c>
      <c r="B95" s="73"/>
      <c r="C95" s="74"/>
      <c r="D95" s="202" t="s">
        <v>84</v>
      </c>
      <c r="E95" s="202"/>
      <c r="F95" s="202"/>
      <c r="G95" s="202"/>
      <c r="H95" s="202"/>
      <c r="I95" s="75"/>
      <c r="J95" s="202" t="s">
        <v>85</v>
      </c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0">
        <f>'2023-22a - 003 - 1L 4,0-20'!J30</f>
        <v>0</v>
      </c>
      <c r="AH95" s="201"/>
      <c r="AI95" s="201"/>
      <c r="AJ95" s="201"/>
      <c r="AK95" s="201"/>
      <c r="AL95" s="201"/>
      <c r="AM95" s="201"/>
      <c r="AN95" s="200">
        <f t="shared" si="0"/>
        <v>0</v>
      </c>
      <c r="AO95" s="201"/>
      <c r="AP95" s="201"/>
      <c r="AQ95" s="76" t="s">
        <v>86</v>
      </c>
      <c r="AR95" s="73"/>
      <c r="AS95" s="77">
        <v>0</v>
      </c>
      <c r="AT95" s="78">
        <f t="shared" si="1"/>
        <v>0</v>
      </c>
      <c r="AU95" s="79">
        <f>'2023-22a - 003 - 1L 4,0-20'!P121</f>
        <v>0</v>
      </c>
      <c r="AV95" s="78">
        <f>'2023-22a - 003 - 1L 4,0-20'!J33</f>
        <v>0</v>
      </c>
      <c r="AW95" s="78">
        <f>'2023-22a - 003 - 1L 4,0-20'!J34</f>
        <v>0</v>
      </c>
      <c r="AX95" s="78">
        <f>'2023-22a - 003 - 1L 4,0-20'!J35</f>
        <v>0</v>
      </c>
      <c r="AY95" s="78">
        <f>'2023-22a - 003 - 1L 4,0-20'!J36</f>
        <v>0</v>
      </c>
      <c r="AZ95" s="78">
        <f>'2023-22a - 003 - 1L 4,0-20'!F33</f>
        <v>0</v>
      </c>
      <c r="BA95" s="78">
        <f>'2023-22a - 003 - 1L 4,0-20'!F34</f>
        <v>0</v>
      </c>
      <c r="BB95" s="78">
        <f>'2023-22a - 003 - 1L 4,0-20'!F35</f>
        <v>0</v>
      </c>
      <c r="BC95" s="78">
        <f>'2023-22a - 003 - 1L 4,0-20'!F36</f>
        <v>0</v>
      </c>
      <c r="BD95" s="80">
        <f>'2023-22a - 003 - 1L 4,0-20'!F37</f>
        <v>0</v>
      </c>
      <c r="BT95" s="81" t="s">
        <v>87</v>
      </c>
      <c r="BV95" s="81" t="s">
        <v>81</v>
      </c>
      <c r="BW95" s="81" t="s">
        <v>88</v>
      </c>
      <c r="BX95" s="81" t="s">
        <v>4</v>
      </c>
      <c r="CL95" s="81" t="s">
        <v>1</v>
      </c>
      <c r="CM95" s="81" t="s">
        <v>89</v>
      </c>
    </row>
    <row r="96" spans="1:91" s="6" customFormat="1" ht="24.75" customHeight="1">
      <c r="A96" s="72" t="s">
        <v>83</v>
      </c>
      <c r="B96" s="73"/>
      <c r="C96" s="74"/>
      <c r="D96" s="202" t="s">
        <v>90</v>
      </c>
      <c r="E96" s="202"/>
      <c r="F96" s="202"/>
      <c r="G96" s="202"/>
      <c r="H96" s="202"/>
      <c r="I96" s="75"/>
      <c r="J96" s="202" t="s">
        <v>91</v>
      </c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0">
        <f>'2023-22b - 009.01 - zlepš...'!J30</f>
        <v>0</v>
      </c>
      <c r="AH96" s="201"/>
      <c r="AI96" s="201"/>
      <c r="AJ96" s="201"/>
      <c r="AK96" s="201"/>
      <c r="AL96" s="201"/>
      <c r="AM96" s="201"/>
      <c r="AN96" s="200">
        <f t="shared" si="0"/>
        <v>0</v>
      </c>
      <c r="AO96" s="201"/>
      <c r="AP96" s="201"/>
      <c r="AQ96" s="76" t="s">
        <v>86</v>
      </c>
      <c r="AR96" s="73"/>
      <c r="AS96" s="77">
        <v>0</v>
      </c>
      <c r="AT96" s="78">
        <f t="shared" si="1"/>
        <v>0</v>
      </c>
      <c r="AU96" s="79">
        <f>'2023-22b - 009.01 - zlepš...'!P118</f>
        <v>0</v>
      </c>
      <c r="AV96" s="78">
        <f>'2023-22b - 009.01 - zlepš...'!J33</f>
        <v>0</v>
      </c>
      <c r="AW96" s="78">
        <f>'2023-22b - 009.01 - zlepš...'!J34</f>
        <v>0</v>
      </c>
      <c r="AX96" s="78">
        <f>'2023-22b - 009.01 - zlepš...'!J35</f>
        <v>0</v>
      </c>
      <c r="AY96" s="78">
        <f>'2023-22b - 009.01 - zlepš...'!J36</f>
        <v>0</v>
      </c>
      <c r="AZ96" s="78">
        <f>'2023-22b - 009.01 - zlepš...'!F33</f>
        <v>0</v>
      </c>
      <c r="BA96" s="78">
        <f>'2023-22b - 009.01 - zlepš...'!F34</f>
        <v>0</v>
      </c>
      <c r="BB96" s="78">
        <f>'2023-22b - 009.01 - zlepš...'!F35</f>
        <v>0</v>
      </c>
      <c r="BC96" s="78">
        <f>'2023-22b - 009.01 - zlepš...'!F36</f>
        <v>0</v>
      </c>
      <c r="BD96" s="80">
        <f>'2023-22b - 009.01 - zlepš...'!F37</f>
        <v>0</v>
      </c>
      <c r="BT96" s="81" t="s">
        <v>87</v>
      </c>
      <c r="BV96" s="81" t="s">
        <v>81</v>
      </c>
      <c r="BW96" s="81" t="s">
        <v>92</v>
      </c>
      <c r="BX96" s="81" t="s">
        <v>4</v>
      </c>
      <c r="CL96" s="81" t="s">
        <v>1</v>
      </c>
      <c r="CM96" s="81" t="s">
        <v>89</v>
      </c>
    </row>
    <row r="97" spans="1:91" s="6" customFormat="1" ht="24.75" customHeight="1">
      <c r="A97" s="72" t="s">
        <v>83</v>
      </c>
      <c r="B97" s="73"/>
      <c r="C97" s="74"/>
      <c r="D97" s="202" t="s">
        <v>93</v>
      </c>
      <c r="E97" s="202"/>
      <c r="F97" s="202"/>
      <c r="G97" s="202"/>
      <c r="H97" s="202"/>
      <c r="I97" s="75"/>
      <c r="J97" s="202" t="s">
        <v>94</v>
      </c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0">
        <f>'2023-22c - 009.16 - obrat...'!J30</f>
        <v>0</v>
      </c>
      <c r="AH97" s="201"/>
      <c r="AI97" s="201"/>
      <c r="AJ97" s="201"/>
      <c r="AK97" s="201"/>
      <c r="AL97" s="201"/>
      <c r="AM97" s="201"/>
      <c r="AN97" s="200">
        <f t="shared" si="0"/>
        <v>0</v>
      </c>
      <c r="AO97" s="201"/>
      <c r="AP97" s="201"/>
      <c r="AQ97" s="76" t="s">
        <v>86</v>
      </c>
      <c r="AR97" s="73"/>
      <c r="AS97" s="77">
        <v>0</v>
      </c>
      <c r="AT97" s="78">
        <f t="shared" si="1"/>
        <v>0</v>
      </c>
      <c r="AU97" s="79">
        <f>'2023-22c - 009.16 - obrat...'!P121</f>
        <v>0</v>
      </c>
      <c r="AV97" s="78">
        <f>'2023-22c - 009.16 - obrat...'!J33</f>
        <v>0</v>
      </c>
      <c r="AW97" s="78">
        <f>'2023-22c - 009.16 - obrat...'!J34</f>
        <v>0</v>
      </c>
      <c r="AX97" s="78">
        <f>'2023-22c - 009.16 - obrat...'!J35</f>
        <v>0</v>
      </c>
      <c r="AY97" s="78">
        <f>'2023-22c - 009.16 - obrat...'!J36</f>
        <v>0</v>
      </c>
      <c r="AZ97" s="78">
        <f>'2023-22c - 009.16 - obrat...'!F33</f>
        <v>0</v>
      </c>
      <c r="BA97" s="78">
        <f>'2023-22c - 009.16 - obrat...'!F34</f>
        <v>0</v>
      </c>
      <c r="BB97" s="78">
        <f>'2023-22c - 009.16 - obrat...'!F35</f>
        <v>0</v>
      </c>
      <c r="BC97" s="78">
        <f>'2023-22c - 009.16 - obrat...'!F36</f>
        <v>0</v>
      </c>
      <c r="BD97" s="80">
        <f>'2023-22c - 009.16 - obrat...'!F37</f>
        <v>0</v>
      </c>
      <c r="BT97" s="81" t="s">
        <v>87</v>
      </c>
      <c r="BV97" s="81" t="s">
        <v>81</v>
      </c>
      <c r="BW97" s="81" t="s">
        <v>95</v>
      </c>
      <c r="BX97" s="81" t="s">
        <v>4</v>
      </c>
      <c r="CL97" s="81" t="s">
        <v>1</v>
      </c>
      <c r="CM97" s="81" t="s">
        <v>89</v>
      </c>
    </row>
    <row r="98" spans="1:91" s="6" customFormat="1" ht="24.75" customHeight="1">
      <c r="A98" s="72" t="s">
        <v>83</v>
      </c>
      <c r="B98" s="73"/>
      <c r="C98" s="74"/>
      <c r="D98" s="202" t="s">
        <v>96</v>
      </c>
      <c r="E98" s="202"/>
      <c r="F98" s="202"/>
      <c r="G98" s="202"/>
      <c r="H98" s="202"/>
      <c r="I98" s="75"/>
      <c r="J98" s="202" t="s">
        <v>97</v>
      </c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0">
        <f>'2023-22d - 009.03 - hospo...'!J30</f>
        <v>0</v>
      </c>
      <c r="AH98" s="201"/>
      <c r="AI98" s="201"/>
      <c r="AJ98" s="201"/>
      <c r="AK98" s="201"/>
      <c r="AL98" s="201"/>
      <c r="AM98" s="201"/>
      <c r="AN98" s="200">
        <f t="shared" si="0"/>
        <v>0</v>
      </c>
      <c r="AO98" s="201"/>
      <c r="AP98" s="201"/>
      <c r="AQ98" s="76" t="s">
        <v>86</v>
      </c>
      <c r="AR98" s="73"/>
      <c r="AS98" s="77">
        <v>0</v>
      </c>
      <c r="AT98" s="78">
        <f t="shared" si="1"/>
        <v>0</v>
      </c>
      <c r="AU98" s="79">
        <f>'2023-22d - 009.03 - hospo...'!P120</f>
        <v>0</v>
      </c>
      <c r="AV98" s="78">
        <f>'2023-22d - 009.03 - hospo...'!J33</f>
        <v>0</v>
      </c>
      <c r="AW98" s="78">
        <f>'2023-22d - 009.03 - hospo...'!J34</f>
        <v>0</v>
      </c>
      <c r="AX98" s="78">
        <f>'2023-22d - 009.03 - hospo...'!J35</f>
        <v>0</v>
      </c>
      <c r="AY98" s="78">
        <f>'2023-22d - 009.03 - hospo...'!J36</f>
        <v>0</v>
      </c>
      <c r="AZ98" s="78">
        <f>'2023-22d - 009.03 - hospo...'!F33</f>
        <v>0</v>
      </c>
      <c r="BA98" s="78">
        <f>'2023-22d - 009.03 - hospo...'!F34</f>
        <v>0</v>
      </c>
      <c r="BB98" s="78">
        <f>'2023-22d - 009.03 - hospo...'!F35</f>
        <v>0</v>
      </c>
      <c r="BC98" s="78">
        <f>'2023-22d - 009.03 - hospo...'!F36</f>
        <v>0</v>
      </c>
      <c r="BD98" s="80">
        <f>'2023-22d - 009.03 - hospo...'!F37</f>
        <v>0</v>
      </c>
      <c r="BT98" s="81" t="s">
        <v>87</v>
      </c>
      <c r="BV98" s="81" t="s">
        <v>81</v>
      </c>
      <c r="BW98" s="81" t="s">
        <v>98</v>
      </c>
      <c r="BX98" s="81" t="s">
        <v>4</v>
      </c>
      <c r="CL98" s="81" t="s">
        <v>1</v>
      </c>
      <c r="CM98" s="81" t="s">
        <v>89</v>
      </c>
    </row>
    <row r="99" spans="1:91" s="6" customFormat="1" ht="24.75" customHeight="1">
      <c r="A99" s="72" t="s">
        <v>83</v>
      </c>
      <c r="B99" s="73"/>
      <c r="C99" s="74"/>
      <c r="D99" s="202" t="s">
        <v>99</v>
      </c>
      <c r="E99" s="202"/>
      <c r="F99" s="202"/>
      <c r="G99" s="202"/>
      <c r="H99" s="202"/>
      <c r="I99" s="75"/>
      <c r="J99" s="202" t="s">
        <v>100</v>
      </c>
      <c r="K99" s="202"/>
      <c r="L99" s="202"/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0">
        <f>'2023-22e - 009.11 - samos...'!J30</f>
        <v>0</v>
      </c>
      <c r="AH99" s="201"/>
      <c r="AI99" s="201"/>
      <c r="AJ99" s="201"/>
      <c r="AK99" s="201"/>
      <c r="AL99" s="201"/>
      <c r="AM99" s="201"/>
      <c r="AN99" s="200">
        <f t="shared" si="0"/>
        <v>0</v>
      </c>
      <c r="AO99" s="201"/>
      <c r="AP99" s="201"/>
      <c r="AQ99" s="76" t="s">
        <v>86</v>
      </c>
      <c r="AR99" s="73"/>
      <c r="AS99" s="77">
        <v>0</v>
      </c>
      <c r="AT99" s="78">
        <f t="shared" si="1"/>
        <v>0</v>
      </c>
      <c r="AU99" s="79">
        <f>'2023-22e - 009.11 - samos...'!P120</f>
        <v>0</v>
      </c>
      <c r="AV99" s="78">
        <f>'2023-22e - 009.11 - samos...'!J33</f>
        <v>0</v>
      </c>
      <c r="AW99" s="78">
        <f>'2023-22e - 009.11 - samos...'!J34</f>
        <v>0</v>
      </c>
      <c r="AX99" s="78">
        <f>'2023-22e - 009.11 - samos...'!J35</f>
        <v>0</v>
      </c>
      <c r="AY99" s="78">
        <f>'2023-22e - 009.11 - samos...'!J36</f>
        <v>0</v>
      </c>
      <c r="AZ99" s="78">
        <f>'2023-22e - 009.11 - samos...'!F33</f>
        <v>0</v>
      </c>
      <c r="BA99" s="78">
        <f>'2023-22e - 009.11 - samos...'!F34</f>
        <v>0</v>
      </c>
      <c r="BB99" s="78">
        <f>'2023-22e - 009.11 - samos...'!F35</f>
        <v>0</v>
      </c>
      <c r="BC99" s="78">
        <f>'2023-22e - 009.11 - samos...'!F36</f>
        <v>0</v>
      </c>
      <c r="BD99" s="80">
        <f>'2023-22e - 009.11 - samos...'!F37</f>
        <v>0</v>
      </c>
      <c r="BT99" s="81" t="s">
        <v>87</v>
      </c>
      <c r="BV99" s="81" t="s">
        <v>81</v>
      </c>
      <c r="BW99" s="81" t="s">
        <v>101</v>
      </c>
      <c r="BX99" s="81" t="s">
        <v>4</v>
      </c>
      <c r="CL99" s="81" t="s">
        <v>1</v>
      </c>
      <c r="CM99" s="81" t="s">
        <v>89</v>
      </c>
    </row>
    <row r="100" spans="1:91" s="6" customFormat="1" ht="16.5" customHeight="1">
      <c r="A100" s="72" t="s">
        <v>83</v>
      </c>
      <c r="B100" s="73"/>
      <c r="C100" s="74"/>
      <c r="D100" s="202" t="s">
        <v>102</v>
      </c>
      <c r="E100" s="202"/>
      <c r="F100" s="202"/>
      <c r="G100" s="202"/>
      <c r="H100" s="202"/>
      <c r="I100" s="75"/>
      <c r="J100" s="202" t="s">
        <v>103</v>
      </c>
      <c r="K100" s="202"/>
      <c r="L100" s="202"/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0">
        <f>'2023-22f - 009.21 - svodn...'!J30</f>
        <v>0</v>
      </c>
      <c r="AH100" s="201"/>
      <c r="AI100" s="201"/>
      <c r="AJ100" s="201"/>
      <c r="AK100" s="201"/>
      <c r="AL100" s="201"/>
      <c r="AM100" s="201"/>
      <c r="AN100" s="200">
        <f t="shared" si="0"/>
        <v>0</v>
      </c>
      <c r="AO100" s="201"/>
      <c r="AP100" s="201"/>
      <c r="AQ100" s="76" t="s">
        <v>86</v>
      </c>
      <c r="AR100" s="73"/>
      <c r="AS100" s="82">
        <v>0</v>
      </c>
      <c r="AT100" s="83">
        <f t="shared" si="1"/>
        <v>0</v>
      </c>
      <c r="AU100" s="84">
        <f>'2023-22f - 009.21 - svodn...'!P118</f>
        <v>0</v>
      </c>
      <c r="AV100" s="83">
        <f>'2023-22f - 009.21 - svodn...'!J33</f>
        <v>0</v>
      </c>
      <c r="AW100" s="83">
        <f>'2023-22f - 009.21 - svodn...'!J34</f>
        <v>0</v>
      </c>
      <c r="AX100" s="83">
        <f>'2023-22f - 009.21 - svodn...'!J35</f>
        <v>0</v>
      </c>
      <c r="AY100" s="83">
        <f>'2023-22f - 009.21 - svodn...'!J36</f>
        <v>0</v>
      </c>
      <c r="AZ100" s="83">
        <f>'2023-22f - 009.21 - svodn...'!F33</f>
        <v>0</v>
      </c>
      <c r="BA100" s="83">
        <f>'2023-22f - 009.21 - svodn...'!F34</f>
        <v>0</v>
      </c>
      <c r="BB100" s="83">
        <f>'2023-22f - 009.21 - svodn...'!F35</f>
        <v>0</v>
      </c>
      <c r="BC100" s="83">
        <f>'2023-22f - 009.21 - svodn...'!F36</f>
        <v>0</v>
      </c>
      <c r="BD100" s="85">
        <f>'2023-22f - 009.21 - svodn...'!F37</f>
        <v>0</v>
      </c>
      <c r="BT100" s="81" t="s">
        <v>87</v>
      </c>
      <c r="BV100" s="81" t="s">
        <v>81</v>
      </c>
      <c r="BW100" s="81" t="s">
        <v>104</v>
      </c>
      <c r="BX100" s="81" t="s">
        <v>4</v>
      </c>
      <c r="CL100" s="81" t="s">
        <v>1</v>
      </c>
      <c r="CM100" s="81" t="s">
        <v>89</v>
      </c>
    </row>
    <row r="101" spans="1:91" s="1" customFormat="1" ht="30" customHeight="1">
      <c r="B101" s="30"/>
      <c r="AR101" s="30"/>
    </row>
    <row r="102" spans="1:91" s="1" customFormat="1" ht="6.95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30"/>
    </row>
  </sheetData>
  <mergeCells count="62">
    <mergeCell ref="AS89:AT91"/>
    <mergeCell ref="AM90:AP90"/>
    <mergeCell ref="D97:H97"/>
    <mergeCell ref="J97:AF97"/>
    <mergeCell ref="AG97:AM97"/>
    <mergeCell ref="C92:G92"/>
    <mergeCell ref="AG92:AM92"/>
    <mergeCell ref="I92:AF92"/>
    <mergeCell ref="D95:H95"/>
    <mergeCell ref="AG95:AM95"/>
    <mergeCell ref="J95:AF95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K30:AO30"/>
    <mergeCell ref="L30:P30"/>
    <mergeCell ref="W30:AE30"/>
    <mergeCell ref="L31:P31"/>
    <mergeCell ref="AN100:AP100"/>
    <mergeCell ref="AG100:AM100"/>
    <mergeCell ref="AN97:AP97"/>
    <mergeCell ref="AN92:AP92"/>
    <mergeCell ref="AN95:AP95"/>
    <mergeCell ref="L85:AJ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</mergeCells>
  <hyperlinks>
    <hyperlink ref="A95" location="'2023-22a - 003 - 1L 4,0-20'!C2" display="/" xr:uid="{00000000-0004-0000-0000-000000000000}"/>
    <hyperlink ref="A96" location="'2023-22b - 009.01 - zlepš...'!C2" display="/" xr:uid="{00000000-0004-0000-0000-000001000000}"/>
    <hyperlink ref="A97" location="'2023-22c - 009.16 - obrat...'!C2" display="/" xr:uid="{00000000-0004-0000-0000-000002000000}"/>
    <hyperlink ref="A98" location="'2023-22d - 009.03 - hospo...'!C2" display="/" xr:uid="{00000000-0004-0000-0000-000003000000}"/>
    <hyperlink ref="A99" location="'2023-22e - 009.11 - samos...'!C2" display="/" xr:uid="{00000000-0004-0000-0000-000004000000}"/>
    <hyperlink ref="A100" location="'2023-22f - 009.21 - svodn...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9"/>
  <sheetViews>
    <sheetView showGridLines="0" workbookViewId="0">
      <selection activeCell="K168" sqref="K16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0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5" t="s">
        <v>88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89</v>
      </c>
    </row>
    <row r="4" spans="2:46" ht="24.95" customHeight="1">
      <c r="B4" s="18"/>
      <c r="D4" s="19" t="s">
        <v>105</v>
      </c>
      <c r="L4" s="18"/>
      <c r="M4" s="86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0" t="str">
        <f>'Rekapitulace stavby'!K6</f>
        <v>Lesní cesta Na rovinkách</v>
      </c>
      <c r="F7" s="221"/>
      <c r="G7" s="221"/>
      <c r="H7" s="221"/>
      <c r="L7" s="18"/>
    </row>
    <row r="8" spans="2:46" s="1" customFormat="1" ht="12" customHeight="1">
      <c r="B8" s="30"/>
      <c r="D8" s="25" t="s">
        <v>106</v>
      </c>
      <c r="L8" s="30"/>
    </row>
    <row r="9" spans="2:46" s="1" customFormat="1" ht="16.5" customHeight="1">
      <c r="B9" s="30"/>
      <c r="E9" s="210" t="s">
        <v>107</v>
      </c>
      <c r="F9" s="219"/>
      <c r="G9" s="219"/>
      <c r="H9" s="219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 t="str">
        <f>'Rekapitulace stavby'!AN8</f>
        <v>10. 8. 2023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26</v>
      </c>
      <c r="L14" s="30"/>
    </row>
    <row r="15" spans="2:46" s="1" customFormat="1" ht="18" customHeight="1">
      <c r="B15" s="30"/>
      <c r="E15" s="23" t="s">
        <v>27</v>
      </c>
      <c r="I15" s="25" t="s">
        <v>28</v>
      </c>
      <c r="J15" s="23" t="s">
        <v>29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30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22" t="str">
        <f>'Rekapitulace stavby'!E14</f>
        <v>Vyplň údaj</v>
      </c>
      <c r="F18" s="192"/>
      <c r="G18" s="192"/>
      <c r="H18" s="192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32</v>
      </c>
      <c r="I20" s="25" t="s">
        <v>25</v>
      </c>
      <c r="J20" s="23" t="s">
        <v>33</v>
      </c>
      <c r="L20" s="30"/>
    </row>
    <row r="21" spans="2:12" s="1" customFormat="1" ht="18" customHeight="1">
      <c r="B21" s="30"/>
      <c r="E21" s="23" t="s">
        <v>34</v>
      </c>
      <c r="I21" s="25" t="s">
        <v>28</v>
      </c>
      <c r="J21" s="23" t="s">
        <v>35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37</v>
      </c>
      <c r="I23" s="25" t="s">
        <v>25</v>
      </c>
      <c r="J23" s="23" t="s">
        <v>33</v>
      </c>
      <c r="L23" s="30"/>
    </row>
    <row r="24" spans="2:12" s="1" customFormat="1" ht="18" customHeight="1">
      <c r="B24" s="30"/>
      <c r="E24" s="23" t="s">
        <v>34</v>
      </c>
      <c r="I24" s="25" t="s">
        <v>28</v>
      </c>
      <c r="J24" s="23" t="s">
        <v>35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38</v>
      </c>
      <c r="L26" s="30"/>
    </row>
    <row r="27" spans="2:12" s="7" customFormat="1" ht="16.5" customHeight="1">
      <c r="B27" s="87"/>
      <c r="E27" s="196" t="s">
        <v>1</v>
      </c>
      <c r="F27" s="196"/>
      <c r="G27" s="196"/>
      <c r="H27" s="196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39</v>
      </c>
      <c r="J30" s="64">
        <f>ROUND(J121,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5" customHeight="1">
      <c r="B33" s="30"/>
      <c r="D33" s="53" t="s">
        <v>43</v>
      </c>
      <c r="E33" s="25" t="s">
        <v>44</v>
      </c>
      <c r="F33" s="89">
        <f>ROUND((SUM(BE121:BE168)),  2)</f>
        <v>0</v>
      </c>
      <c r="I33" s="90">
        <v>0.21</v>
      </c>
      <c r="J33" s="89">
        <f>ROUND(((SUM(BE121:BE168))*I33),  2)</f>
        <v>0</v>
      </c>
      <c r="L33" s="30"/>
    </row>
    <row r="34" spans="2:12" s="1" customFormat="1" ht="14.45" customHeight="1">
      <c r="B34" s="30"/>
      <c r="E34" s="25" t="s">
        <v>45</v>
      </c>
      <c r="F34" s="89">
        <f>ROUND((SUM(BF121:BF168)),  2)</f>
        <v>0</v>
      </c>
      <c r="I34" s="90">
        <v>0.15</v>
      </c>
      <c r="J34" s="89">
        <f>ROUND(((SUM(BF121:BF168))*I34),  2)</f>
        <v>0</v>
      </c>
      <c r="L34" s="30"/>
    </row>
    <row r="35" spans="2:12" s="1" customFormat="1" ht="14.45" hidden="1" customHeight="1">
      <c r="B35" s="30"/>
      <c r="E35" s="25" t="s">
        <v>46</v>
      </c>
      <c r="F35" s="89">
        <f>ROUND((SUM(BG121:BG168)),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47</v>
      </c>
      <c r="F36" s="89">
        <f>ROUND((SUM(BH121:BH168)),  2)</f>
        <v>0</v>
      </c>
      <c r="I36" s="90">
        <v>0.15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48</v>
      </c>
      <c r="F37" s="89">
        <f>ROUND((SUM(BI121:BI168)),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49</v>
      </c>
      <c r="E39" s="55"/>
      <c r="F39" s="55"/>
      <c r="G39" s="93" t="s">
        <v>50</v>
      </c>
      <c r="H39" s="94" t="s">
        <v>51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52</v>
      </c>
      <c r="E50" s="40"/>
      <c r="F50" s="40"/>
      <c r="G50" s="39" t="s">
        <v>53</v>
      </c>
      <c r="H50" s="40"/>
      <c r="I50" s="40"/>
      <c r="J50" s="40"/>
      <c r="K50" s="40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1" t="s">
        <v>54</v>
      </c>
      <c r="E61" s="32"/>
      <c r="F61" s="97" t="s">
        <v>55</v>
      </c>
      <c r="G61" s="41" t="s">
        <v>54</v>
      </c>
      <c r="H61" s="32"/>
      <c r="I61" s="32"/>
      <c r="J61" s="98" t="s">
        <v>55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9" t="s">
        <v>56</v>
      </c>
      <c r="E65" s="40"/>
      <c r="F65" s="40"/>
      <c r="G65" s="39" t="s">
        <v>57</v>
      </c>
      <c r="H65" s="40"/>
      <c r="I65" s="40"/>
      <c r="J65" s="40"/>
      <c r="K65" s="40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1" t="s">
        <v>54</v>
      </c>
      <c r="E76" s="32"/>
      <c r="F76" s="97" t="s">
        <v>55</v>
      </c>
      <c r="G76" s="41" t="s">
        <v>54</v>
      </c>
      <c r="H76" s="32"/>
      <c r="I76" s="32"/>
      <c r="J76" s="98" t="s">
        <v>55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hidden="1" customHeight="1">
      <c r="B82" s="30"/>
      <c r="C82" s="19" t="s">
        <v>108</v>
      </c>
      <c r="L82" s="30"/>
    </row>
    <row r="83" spans="2:47" s="1" customFormat="1" ht="6.95" hidden="1" customHeight="1">
      <c r="B83" s="30"/>
      <c r="L83" s="30"/>
    </row>
    <row r="84" spans="2:47" s="1" customFormat="1" ht="12" hidden="1" customHeight="1">
      <c r="B84" s="30"/>
      <c r="C84" s="25" t="s">
        <v>16</v>
      </c>
      <c r="L84" s="30"/>
    </row>
    <row r="85" spans="2:47" s="1" customFormat="1" ht="16.5" hidden="1" customHeight="1">
      <c r="B85" s="30"/>
      <c r="E85" s="220" t="str">
        <f>E7</f>
        <v>Lesní cesta Na rovinkách</v>
      </c>
      <c r="F85" s="221"/>
      <c r="G85" s="221"/>
      <c r="H85" s="221"/>
      <c r="L85" s="30"/>
    </row>
    <row r="86" spans="2:47" s="1" customFormat="1" ht="12" hidden="1" customHeight="1">
      <c r="B86" s="30"/>
      <c r="C86" s="25" t="s">
        <v>106</v>
      </c>
      <c r="L86" s="30"/>
    </row>
    <row r="87" spans="2:47" s="1" customFormat="1" ht="16.5" hidden="1" customHeight="1">
      <c r="B87" s="30"/>
      <c r="E87" s="210" t="str">
        <f>E9</f>
        <v>2023/22a - 003 - 1L 4,0/20</v>
      </c>
      <c r="F87" s="219"/>
      <c r="G87" s="219"/>
      <c r="H87" s="219"/>
      <c r="L87" s="30"/>
    </row>
    <row r="88" spans="2:47" s="1" customFormat="1" ht="6.95" hidden="1" customHeight="1">
      <c r="B88" s="30"/>
      <c r="L88" s="30"/>
    </row>
    <row r="89" spans="2:47" s="1" customFormat="1" ht="12" hidden="1" customHeight="1">
      <c r="B89" s="30"/>
      <c r="C89" s="25" t="s">
        <v>20</v>
      </c>
      <c r="F89" s="23" t="str">
        <f>F12</f>
        <v>Červená Třemešná</v>
      </c>
      <c r="I89" s="25" t="s">
        <v>22</v>
      </c>
      <c r="J89" s="50" t="str">
        <f>IF(J12="","",J12)</f>
        <v>10. 8. 2023</v>
      </c>
      <c r="L89" s="30"/>
    </row>
    <row r="90" spans="2:47" s="1" customFormat="1" ht="6.95" hidden="1" customHeight="1">
      <c r="B90" s="30"/>
      <c r="L90" s="30"/>
    </row>
    <row r="91" spans="2:47" s="1" customFormat="1" ht="15.2" hidden="1" customHeight="1">
      <c r="B91" s="30"/>
      <c r="C91" s="25" t="s">
        <v>24</v>
      </c>
      <c r="F91" s="23" t="str">
        <f>E15</f>
        <v>Obec Červená Třemešná</v>
      </c>
      <c r="I91" s="25" t="s">
        <v>32</v>
      </c>
      <c r="J91" s="28" t="str">
        <f>E21</f>
        <v>Ing. Jiří Ježek</v>
      </c>
      <c r="L91" s="30"/>
    </row>
    <row r="92" spans="2:47" s="1" customFormat="1" ht="15.2" hidden="1" customHeight="1">
      <c r="B92" s="30"/>
      <c r="C92" s="25" t="s">
        <v>30</v>
      </c>
      <c r="F92" s="23" t="str">
        <f>IF(E18="","",E18)</f>
        <v>Vyplň údaj</v>
      </c>
      <c r="I92" s="25" t="s">
        <v>37</v>
      </c>
      <c r="J92" s="28" t="str">
        <f>E24</f>
        <v>Ing. Jiří Ježek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99" t="s">
        <v>109</v>
      </c>
      <c r="D94" s="91"/>
      <c r="E94" s="91"/>
      <c r="F94" s="91"/>
      <c r="G94" s="91"/>
      <c r="H94" s="91"/>
      <c r="I94" s="91"/>
      <c r="J94" s="100" t="s">
        <v>110</v>
      </c>
      <c r="K94" s="91"/>
      <c r="L94" s="30"/>
    </row>
    <row r="95" spans="2:47" s="1" customFormat="1" ht="10.35" hidden="1" customHeight="1">
      <c r="B95" s="30"/>
      <c r="L95" s="30"/>
    </row>
    <row r="96" spans="2:47" s="1" customFormat="1" ht="22.9" hidden="1" customHeight="1">
      <c r="B96" s="30"/>
      <c r="C96" s="101" t="s">
        <v>111</v>
      </c>
      <c r="J96" s="64">
        <f>J121</f>
        <v>0</v>
      </c>
      <c r="L96" s="30"/>
      <c r="AU96" s="15" t="s">
        <v>112</v>
      </c>
    </row>
    <row r="97" spans="2:12" s="8" customFormat="1" ht="24.95" hidden="1" customHeight="1">
      <c r="B97" s="102"/>
      <c r="D97" s="103" t="s">
        <v>113</v>
      </c>
      <c r="E97" s="104"/>
      <c r="F97" s="104"/>
      <c r="G97" s="104"/>
      <c r="H97" s="104"/>
      <c r="I97" s="104"/>
      <c r="J97" s="105">
        <f>J122</f>
        <v>0</v>
      </c>
      <c r="L97" s="102"/>
    </row>
    <row r="98" spans="2:12" s="9" customFormat="1" ht="19.899999999999999" hidden="1" customHeight="1">
      <c r="B98" s="106"/>
      <c r="D98" s="107" t="s">
        <v>114</v>
      </c>
      <c r="E98" s="108"/>
      <c r="F98" s="108"/>
      <c r="G98" s="108"/>
      <c r="H98" s="108"/>
      <c r="I98" s="108"/>
      <c r="J98" s="109">
        <f>J123</f>
        <v>0</v>
      </c>
      <c r="L98" s="106"/>
    </row>
    <row r="99" spans="2:12" s="9" customFormat="1" ht="19.899999999999999" hidden="1" customHeight="1">
      <c r="B99" s="106"/>
      <c r="D99" s="107" t="s">
        <v>115</v>
      </c>
      <c r="E99" s="108"/>
      <c r="F99" s="108"/>
      <c r="G99" s="108"/>
      <c r="H99" s="108"/>
      <c r="I99" s="108"/>
      <c r="J99" s="109">
        <f>J154</f>
        <v>0</v>
      </c>
      <c r="L99" s="106"/>
    </row>
    <row r="100" spans="2:12" s="9" customFormat="1" ht="19.899999999999999" hidden="1" customHeight="1">
      <c r="B100" s="106"/>
      <c r="D100" s="107" t="s">
        <v>116</v>
      </c>
      <c r="E100" s="108"/>
      <c r="F100" s="108"/>
      <c r="G100" s="108"/>
      <c r="H100" s="108"/>
      <c r="I100" s="108"/>
      <c r="J100" s="109">
        <f>J160</f>
        <v>0</v>
      </c>
      <c r="L100" s="106"/>
    </row>
    <row r="101" spans="2:12" s="9" customFormat="1" ht="19.899999999999999" hidden="1" customHeight="1">
      <c r="B101" s="106"/>
      <c r="D101" s="107" t="s">
        <v>117</v>
      </c>
      <c r="E101" s="108"/>
      <c r="F101" s="108"/>
      <c r="G101" s="108"/>
      <c r="H101" s="108"/>
      <c r="I101" s="108"/>
      <c r="J101" s="109">
        <f>J167</f>
        <v>0</v>
      </c>
      <c r="L101" s="106"/>
    </row>
    <row r="102" spans="2:12" s="1" customFormat="1" ht="21.75" hidden="1" customHeight="1">
      <c r="B102" s="30"/>
      <c r="L102" s="30"/>
    </row>
    <row r="103" spans="2:12" s="1" customFormat="1" ht="6.95" hidden="1" customHeight="1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30"/>
    </row>
    <row r="104" spans="2:12" hidden="1"/>
    <row r="105" spans="2:12" hidden="1"/>
    <row r="106" spans="2:12" hidden="1"/>
    <row r="107" spans="2:12" s="1" customFormat="1" ht="6.95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0"/>
    </row>
    <row r="108" spans="2:12" s="1" customFormat="1" ht="24.95" customHeight="1">
      <c r="B108" s="30"/>
      <c r="C108" s="19" t="s">
        <v>118</v>
      </c>
      <c r="L108" s="30"/>
    </row>
    <row r="109" spans="2:12" s="1" customFormat="1" ht="6.95" customHeight="1">
      <c r="B109" s="30"/>
      <c r="L109" s="30"/>
    </row>
    <row r="110" spans="2:12" s="1" customFormat="1" ht="12" customHeight="1">
      <c r="B110" s="30"/>
      <c r="C110" s="25" t="s">
        <v>16</v>
      </c>
      <c r="L110" s="30"/>
    </row>
    <row r="111" spans="2:12" s="1" customFormat="1" ht="16.5" customHeight="1">
      <c r="B111" s="30"/>
      <c r="E111" s="220" t="str">
        <f>E7</f>
        <v>Lesní cesta Na rovinkách</v>
      </c>
      <c r="F111" s="221"/>
      <c r="G111" s="221"/>
      <c r="H111" s="221"/>
      <c r="L111" s="30"/>
    </row>
    <row r="112" spans="2:12" s="1" customFormat="1" ht="12" customHeight="1">
      <c r="B112" s="30"/>
      <c r="C112" s="25" t="s">
        <v>106</v>
      </c>
      <c r="L112" s="30"/>
    </row>
    <row r="113" spans="2:65" s="1" customFormat="1" ht="16.5" customHeight="1">
      <c r="B113" s="30"/>
      <c r="E113" s="210" t="str">
        <f>E9</f>
        <v>2023/22a - 003 - 1L 4,0/20</v>
      </c>
      <c r="F113" s="219"/>
      <c r="G113" s="219"/>
      <c r="H113" s="219"/>
      <c r="L113" s="30"/>
    </row>
    <row r="114" spans="2:65" s="1" customFormat="1" ht="6.95" customHeight="1">
      <c r="B114" s="30"/>
      <c r="L114" s="30"/>
    </row>
    <row r="115" spans="2:65" s="1" customFormat="1" ht="12" customHeight="1">
      <c r="B115" s="30"/>
      <c r="C115" s="25" t="s">
        <v>20</v>
      </c>
      <c r="F115" s="23" t="str">
        <f>F12</f>
        <v>Červená Třemešná</v>
      </c>
      <c r="I115" s="25" t="s">
        <v>22</v>
      </c>
      <c r="J115" s="50" t="str">
        <f>IF(J12="","",J12)</f>
        <v>10. 8. 2023</v>
      </c>
      <c r="L115" s="30"/>
    </row>
    <row r="116" spans="2:65" s="1" customFormat="1" ht="6.95" customHeight="1">
      <c r="B116" s="30"/>
      <c r="L116" s="30"/>
    </row>
    <row r="117" spans="2:65" s="1" customFormat="1" ht="15.2" customHeight="1">
      <c r="B117" s="30"/>
      <c r="C117" s="25" t="s">
        <v>24</v>
      </c>
      <c r="F117" s="23" t="str">
        <f>E15</f>
        <v>Obec Červená Třemešná</v>
      </c>
      <c r="I117" s="25" t="s">
        <v>32</v>
      </c>
      <c r="J117" s="28" t="str">
        <f>E21</f>
        <v>Ing. Jiří Ježek</v>
      </c>
      <c r="L117" s="30"/>
    </row>
    <row r="118" spans="2:65" s="1" customFormat="1" ht="15.2" customHeight="1">
      <c r="B118" s="30"/>
      <c r="C118" s="25" t="s">
        <v>30</v>
      </c>
      <c r="F118" s="23" t="str">
        <f>IF(E18="","",E18)</f>
        <v>Vyplň údaj</v>
      </c>
      <c r="I118" s="25" t="s">
        <v>37</v>
      </c>
      <c r="J118" s="28" t="str">
        <f>E24</f>
        <v>Ing. Jiří Ježek</v>
      </c>
      <c r="L118" s="30"/>
    </row>
    <row r="119" spans="2:65" s="1" customFormat="1" ht="10.35" customHeight="1">
      <c r="B119" s="30"/>
      <c r="L119" s="30"/>
    </row>
    <row r="120" spans="2:65" s="10" customFormat="1" ht="29.25" customHeight="1">
      <c r="B120" s="110"/>
      <c r="C120" s="111" t="s">
        <v>119</v>
      </c>
      <c r="D120" s="112" t="s">
        <v>64</v>
      </c>
      <c r="E120" s="112" t="s">
        <v>60</v>
      </c>
      <c r="F120" s="112" t="s">
        <v>61</v>
      </c>
      <c r="G120" s="112" t="s">
        <v>120</v>
      </c>
      <c r="H120" s="112" t="s">
        <v>121</v>
      </c>
      <c r="I120" s="112" t="s">
        <v>122</v>
      </c>
      <c r="J120" s="112" t="s">
        <v>110</v>
      </c>
      <c r="K120" s="113" t="s">
        <v>123</v>
      </c>
      <c r="L120" s="110"/>
      <c r="M120" s="57" t="s">
        <v>1</v>
      </c>
      <c r="N120" s="58" t="s">
        <v>43</v>
      </c>
      <c r="O120" s="58" t="s">
        <v>124</v>
      </c>
      <c r="P120" s="58" t="s">
        <v>125</v>
      </c>
      <c r="Q120" s="58" t="s">
        <v>126</v>
      </c>
      <c r="R120" s="58" t="s">
        <v>127</v>
      </c>
      <c r="S120" s="58" t="s">
        <v>128</v>
      </c>
      <c r="T120" s="59" t="s">
        <v>129</v>
      </c>
    </row>
    <row r="121" spans="2:65" s="1" customFormat="1" ht="22.9" customHeight="1">
      <c r="B121" s="30"/>
      <c r="C121" s="62" t="s">
        <v>130</v>
      </c>
      <c r="J121" s="114">
        <f>BK121</f>
        <v>0</v>
      </c>
      <c r="L121" s="30"/>
      <c r="M121" s="60"/>
      <c r="N121" s="51"/>
      <c r="O121" s="51"/>
      <c r="P121" s="115">
        <f>P122</f>
        <v>0</v>
      </c>
      <c r="Q121" s="51"/>
      <c r="R121" s="115">
        <f>R122</f>
        <v>2759.4388051999995</v>
      </c>
      <c r="S121" s="51"/>
      <c r="T121" s="116">
        <f>T122</f>
        <v>0</v>
      </c>
      <c r="AT121" s="15" t="s">
        <v>78</v>
      </c>
      <c r="AU121" s="15" t="s">
        <v>112</v>
      </c>
      <c r="BK121" s="117">
        <f>BK122</f>
        <v>0</v>
      </c>
    </row>
    <row r="122" spans="2:65" s="11" customFormat="1" ht="25.9" customHeight="1">
      <c r="B122" s="118"/>
      <c r="D122" s="119" t="s">
        <v>78</v>
      </c>
      <c r="E122" s="120" t="s">
        <v>131</v>
      </c>
      <c r="F122" s="120" t="s">
        <v>132</v>
      </c>
      <c r="I122" s="121"/>
      <c r="J122" s="122">
        <f>BK122</f>
        <v>0</v>
      </c>
      <c r="L122" s="118"/>
      <c r="M122" s="123"/>
      <c r="P122" s="124">
        <f>P123+P154+P160+P167</f>
        <v>0</v>
      </c>
      <c r="R122" s="124">
        <f>R123+R154+R160+R167</f>
        <v>2759.4388051999995</v>
      </c>
      <c r="T122" s="125">
        <f>T123+T154+T160+T167</f>
        <v>0</v>
      </c>
      <c r="AR122" s="119" t="s">
        <v>87</v>
      </c>
      <c r="AT122" s="126" t="s">
        <v>78</v>
      </c>
      <c r="AU122" s="126" t="s">
        <v>79</v>
      </c>
      <c r="AY122" s="119" t="s">
        <v>133</v>
      </c>
      <c r="BK122" s="127">
        <f>BK123+BK154+BK160+BK167</f>
        <v>0</v>
      </c>
    </row>
    <row r="123" spans="2:65" s="11" customFormat="1" ht="22.9" customHeight="1">
      <c r="B123" s="118"/>
      <c r="D123" s="119" t="s">
        <v>78</v>
      </c>
      <c r="E123" s="128" t="s">
        <v>87</v>
      </c>
      <c r="F123" s="128" t="s">
        <v>134</v>
      </c>
      <c r="I123" s="121"/>
      <c r="J123" s="129">
        <f>BK123</f>
        <v>0</v>
      </c>
      <c r="L123" s="118"/>
      <c r="M123" s="123"/>
      <c r="P123" s="124">
        <f>SUM(P124:P153)</f>
        <v>0</v>
      </c>
      <c r="R123" s="124">
        <f>SUM(R124:R153)</f>
        <v>0</v>
      </c>
      <c r="T123" s="125">
        <f>SUM(T124:T153)</f>
        <v>0</v>
      </c>
      <c r="AR123" s="119" t="s">
        <v>87</v>
      </c>
      <c r="AT123" s="126" t="s">
        <v>78</v>
      </c>
      <c r="AU123" s="126" t="s">
        <v>87</v>
      </c>
      <c r="AY123" s="119" t="s">
        <v>133</v>
      </c>
      <c r="BK123" s="127">
        <f>SUM(BK124:BK153)</f>
        <v>0</v>
      </c>
    </row>
    <row r="124" spans="2:65" s="1" customFormat="1" ht="24.2" customHeight="1">
      <c r="B124" s="130"/>
      <c r="C124" s="131" t="s">
        <v>87</v>
      </c>
      <c r="D124" s="131" t="s">
        <v>135</v>
      </c>
      <c r="E124" s="132" t="s">
        <v>136</v>
      </c>
      <c r="F124" s="133" t="s">
        <v>137</v>
      </c>
      <c r="G124" s="134" t="s">
        <v>138</v>
      </c>
      <c r="H124" s="135">
        <v>1002</v>
      </c>
      <c r="I124" s="136"/>
      <c r="J124" s="137">
        <f>ROUND(I124*H124,2)</f>
        <v>0</v>
      </c>
      <c r="K124" s="133" t="s">
        <v>139</v>
      </c>
      <c r="L124" s="30"/>
      <c r="M124" s="138" t="s">
        <v>1</v>
      </c>
      <c r="N124" s="139" t="s">
        <v>44</v>
      </c>
      <c r="P124" s="140">
        <f>O124*H124</f>
        <v>0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AR124" s="142" t="s">
        <v>140</v>
      </c>
      <c r="AT124" s="142" t="s">
        <v>135</v>
      </c>
      <c r="AU124" s="142" t="s">
        <v>89</v>
      </c>
      <c r="AY124" s="15" t="s">
        <v>133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5" t="s">
        <v>87</v>
      </c>
      <c r="BK124" s="143">
        <f>ROUND(I124*H124,2)</f>
        <v>0</v>
      </c>
      <c r="BL124" s="15" t="s">
        <v>140</v>
      </c>
      <c r="BM124" s="142" t="s">
        <v>141</v>
      </c>
    </row>
    <row r="125" spans="2:65" s="1" customFormat="1" ht="19.5">
      <c r="B125" s="30"/>
      <c r="D125" s="144" t="s">
        <v>142</v>
      </c>
      <c r="F125" s="145" t="s">
        <v>143</v>
      </c>
      <c r="I125" s="146"/>
      <c r="L125" s="30"/>
      <c r="M125" s="147"/>
      <c r="T125" s="54"/>
      <c r="AT125" s="15" t="s">
        <v>142</v>
      </c>
      <c r="AU125" s="15" t="s">
        <v>89</v>
      </c>
    </row>
    <row r="126" spans="2:65" s="12" customFormat="1">
      <c r="B126" s="148"/>
      <c r="D126" s="144" t="s">
        <v>144</v>
      </c>
      <c r="E126" s="149" t="s">
        <v>1</v>
      </c>
      <c r="F126" s="150" t="s">
        <v>145</v>
      </c>
      <c r="H126" s="151">
        <v>1002</v>
      </c>
      <c r="I126" s="152"/>
      <c r="L126" s="148"/>
      <c r="M126" s="153"/>
      <c r="T126" s="154"/>
      <c r="AT126" s="149" t="s">
        <v>144</v>
      </c>
      <c r="AU126" s="149" t="s">
        <v>89</v>
      </c>
      <c r="AV126" s="12" t="s">
        <v>89</v>
      </c>
      <c r="AW126" s="12" t="s">
        <v>36</v>
      </c>
      <c r="AX126" s="12" t="s">
        <v>79</v>
      </c>
      <c r="AY126" s="149" t="s">
        <v>133</v>
      </c>
    </row>
    <row r="127" spans="2:65" s="13" customFormat="1">
      <c r="B127" s="155"/>
      <c r="D127" s="144" t="s">
        <v>144</v>
      </c>
      <c r="E127" s="156" t="s">
        <v>1</v>
      </c>
      <c r="F127" s="157" t="s">
        <v>146</v>
      </c>
      <c r="H127" s="158">
        <v>1002</v>
      </c>
      <c r="I127" s="159"/>
      <c r="L127" s="155"/>
      <c r="M127" s="160"/>
      <c r="T127" s="161"/>
      <c r="AT127" s="156" t="s">
        <v>144</v>
      </c>
      <c r="AU127" s="156" t="s">
        <v>89</v>
      </c>
      <c r="AV127" s="13" t="s">
        <v>140</v>
      </c>
      <c r="AW127" s="13" t="s">
        <v>36</v>
      </c>
      <c r="AX127" s="13" t="s">
        <v>87</v>
      </c>
      <c r="AY127" s="156" t="s">
        <v>133</v>
      </c>
    </row>
    <row r="128" spans="2:65" s="1" customFormat="1" ht="24.2" customHeight="1">
      <c r="B128" s="130"/>
      <c r="C128" s="131" t="s">
        <v>89</v>
      </c>
      <c r="D128" s="131" t="s">
        <v>135</v>
      </c>
      <c r="E128" s="132" t="s">
        <v>147</v>
      </c>
      <c r="F128" s="133" t="s">
        <v>148</v>
      </c>
      <c r="G128" s="134" t="s">
        <v>149</v>
      </c>
      <c r="H128" s="135">
        <v>615.16</v>
      </c>
      <c r="I128" s="136"/>
      <c r="J128" s="137">
        <f>ROUND(I128*H128,2)</f>
        <v>0</v>
      </c>
      <c r="K128" s="133" t="s">
        <v>139</v>
      </c>
      <c r="L128" s="30"/>
      <c r="M128" s="138" t="s">
        <v>1</v>
      </c>
      <c r="N128" s="139" t="s">
        <v>44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140</v>
      </c>
      <c r="AT128" s="142" t="s">
        <v>135</v>
      </c>
      <c r="AU128" s="142" t="s">
        <v>89</v>
      </c>
      <c r="AY128" s="15" t="s">
        <v>133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5" t="s">
        <v>87</v>
      </c>
      <c r="BK128" s="143">
        <f>ROUND(I128*H128,2)</f>
        <v>0</v>
      </c>
      <c r="BL128" s="15" t="s">
        <v>140</v>
      </c>
      <c r="BM128" s="142" t="s">
        <v>150</v>
      </c>
    </row>
    <row r="129" spans="2:65" s="12" customFormat="1">
      <c r="B129" s="148"/>
      <c r="D129" s="144" t="s">
        <v>144</v>
      </c>
      <c r="E129" s="149" t="s">
        <v>1</v>
      </c>
      <c r="F129" s="150" t="s">
        <v>151</v>
      </c>
      <c r="H129" s="151">
        <v>615.16</v>
      </c>
      <c r="I129" s="152"/>
      <c r="L129" s="148"/>
      <c r="M129" s="153"/>
      <c r="T129" s="154"/>
      <c r="AT129" s="149" t="s">
        <v>144</v>
      </c>
      <c r="AU129" s="149" t="s">
        <v>89</v>
      </c>
      <c r="AV129" s="12" t="s">
        <v>89</v>
      </c>
      <c r="AW129" s="12" t="s">
        <v>36</v>
      </c>
      <c r="AX129" s="12" t="s">
        <v>79</v>
      </c>
      <c r="AY129" s="149" t="s">
        <v>133</v>
      </c>
    </row>
    <row r="130" spans="2:65" s="13" customFormat="1">
      <c r="B130" s="155"/>
      <c r="D130" s="144" t="s">
        <v>144</v>
      </c>
      <c r="E130" s="156" t="s">
        <v>1</v>
      </c>
      <c r="F130" s="157" t="s">
        <v>146</v>
      </c>
      <c r="H130" s="158">
        <v>615.16</v>
      </c>
      <c r="I130" s="159"/>
      <c r="L130" s="155"/>
      <c r="M130" s="160"/>
      <c r="T130" s="161"/>
      <c r="AT130" s="156" t="s">
        <v>144</v>
      </c>
      <c r="AU130" s="156" t="s">
        <v>89</v>
      </c>
      <c r="AV130" s="13" t="s">
        <v>140</v>
      </c>
      <c r="AW130" s="13" t="s">
        <v>36</v>
      </c>
      <c r="AX130" s="13" t="s">
        <v>87</v>
      </c>
      <c r="AY130" s="156" t="s">
        <v>133</v>
      </c>
    </row>
    <row r="131" spans="2:65" s="1" customFormat="1" ht="16.5" customHeight="1">
      <c r="B131" s="130"/>
      <c r="C131" s="131" t="s">
        <v>152</v>
      </c>
      <c r="D131" s="131" t="s">
        <v>135</v>
      </c>
      <c r="E131" s="132" t="s">
        <v>153</v>
      </c>
      <c r="F131" s="133" t="s">
        <v>154</v>
      </c>
      <c r="G131" s="134" t="s">
        <v>149</v>
      </c>
      <c r="H131" s="135">
        <v>35.700000000000003</v>
      </c>
      <c r="I131" s="136"/>
      <c r="J131" s="137">
        <f>ROUND(I131*H131,2)</f>
        <v>0</v>
      </c>
      <c r="K131" s="133" t="s">
        <v>139</v>
      </c>
      <c r="L131" s="30"/>
      <c r="M131" s="138" t="s">
        <v>1</v>
      </c>
      <c r="N131" s="139" t="s">
        <v>44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140</v>
      </c>
      <c r="AT131" s="142" t="s">
        <v>135</v>
      </c>
      <c r="AU131" s="142" t="s">
        <v>89</v>
      </c>
      <c r="AY131" s="15" t="s">
        <v>133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5" t="s">
        <v>87</v>
      </c>
      <c r="BK131" s="143">
        <f>ROUND(I131*H131,2)</f>
        <v>0</v>
      </c>
      <c r="BL131" s="15" t="s">
        <v>140</v>
      </c>
      <c r="BM131" s="142" t="s">
        <v>155</v>
      </c>
    </row>
    <row r="132" spans="2:65" s="12" customFormat="1">
      <c r="B132" s="148"/>
      <c r="D132" s="144" t="s">
        <v>144</v>
      </c>
      <c r="E132" s="149" t="s">
        <v>1</v>
      </c>
      <c r="F132" s="150" t="s">
        <v>156</v>
      </c>
      <c r="H132" s="151">
        <v>35.700000000000003</v>
      </c>
      <c r="I132" s="152"/>
      <c r="L132" s="148"/>
      <c r="M132" s="153"/>
      <c r="T132" s="154"/>
      <c r="AT132" s="149" t="s">
        <v>144</v>
      </c>
      <c r="AU132" s="149" t="s">
        <v>89</v>
      </c>
      <c r="AV132" s="12" t="s">
        <v>89</v>
      </c>
      <c r="AW132" s="12" t="s">
        <v>36</v>
      </c>
      <c r="AX132" s="12" t="s">
        <v>79</v>
      </c>
      <c r="AY132" s="149" t="s">
        <v>133</v>
      </c>
    </row>
    <row r="133" spans="2:65" s="13" customFormat="1">
      <c r="B133" s="155"/>
      <c r="D133" s="144" t="s">
        <v>144</v>
      </c>
      <c r="E133" s="156" t="s">
        <v>1</v>
      </c>
      <c r="F133" s="157" t="s">
        <v>146</v>
      </c>
      <c r="H133" s="158">
        <v>35.700000000000003</v>
      </c>
      <c r="I133" s="159"/>
      <c r="L133" s="155"/>
      <c r="M133" s="160"/>
      <c r="T133" s="161"/>
      <c r="AT133" s="156" t="s">
        <v>144</v>
      </c>
      <c r="AU133" s="156" t="s">
        <v>89</v>
      </c>
      <c r="AV133" s="13" t="s">
        <v>140</v>
      </c>
      <c r="AW133" s="13" t="s">
        <v>36</v>
      </c>
      <c r="AX133" s="13" t="s">
        <v>87</v>
      </c>
      <c r="AY133" s="156" t="s">
        <v>133</v>
      </c>
    </row>
    <row r="134" spans="2:65" s="1" customFormat="1" ht="21.75" customHeight="1">
      <c r="B134" s="130"/>
      <c r="C134" s="131" t="s">
        <v>140</v>
      </c>
      <c r="D134" s="131" t="s">
        <v>135</v>
      </c>
      <c r="E134" s="132" t="s">
        <v>157</v>
      </c>
      <c r="F134" s="133" t="s">
        <v>158</v>
      </c>
      <c r="G134" s="134" t="s">
        <v>149</v>
      </c>
      <c r="H134" s="135">
        <v>615.16</v>
      </c>
      <c r="I134" s="136"/>
      <c r="J134" s="137">
        <f>ROUND(I134*H134,2)</f>
        <v>0</v>
      </c>
      <c r="K134" s="133" t="s">
        <v>139</v>
      </c>
      <c r="L134" s="30"/>
      <c r="M134" s="138" t="s">
        <v>1</v>
      </c>
      <c r="N134" s="139" t="s">
        <v>44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140</v>
      </c>
      <c r="AT134" s="142" t="s">
        <v>135</v>
      </c>
      <c r="AU134" s="142" t="s">
        <v>89</v>
      </c>
      <c r="AY134" s="15" t="s">
        <v>133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5" t="s">
        <v>87</v>
      </c>
      <c r="BK134" s="143">
        <f>ROUND(I134*H134,2)</f>
        <v>0</v>
      </c>
      <c r="BL134" s="15" t="s">
        <v>140</v>
      </c>
      <c r="BM134" s="142" t="s">
        <v>159</v>
      </c>
    </row>
    <row r="135" spans="2:65" s="12" customFormat="1">
      <c r="B135" s="148"/>
      <c r="D135" s="144" t="s">
        <v>144</v>
      </c>
      <c r="E135" s="149" t="s">
        <v>1</v>
      </c>
      <c r="F135" s="150" t="s">
        <v>151</v>
      </c>
      <c r="H135" s="151">
        <v>615.16</v>
      </c>
      <c r="I135" s="152"/>
      <c r="L135" s="148"/>
      <c r="M135" s="153"/>
      <c r="T135" s="154"/>
      <c r="AT135" s="149" t="s">
        <v>144</v>
      </c>
      <c r="AU135" s="149" t="s">
        <v>89</v>
      </c>
      <c r="AV135" s="12" t="s">
        <v>89</v>
      </c>
      <c r="AW135" s="12" t="s">
        <v>36</v>
      </c>
      <c r="AX135" s="12" t="s">
        <v>79</v>
      </c>
      <c r="AY135" s="149" t="s">
        <v>133</v>
      </c>
    </row>
    <row r="136" spans="2:65" s="13" customFormat="1">
      <c r="B136" s="155"/>
      <c r="D136" s="144" t="s">
        <v>144</v>
      </c>
      <c r="E136" s="156" t="s">
        <v>1</v>
      </c>
      <c r="F136" s="157" t="s">
        <v>146</v>
      </c>
      <c r="H136" s="158">
        <v>615.16</v>
      </c>
      <c r="I136" s="159"/>
      <c r="L136" s="155"/>
      <c r="M136" s="160"/>
      <c r="T136" s="161"/>
      <c r="AT136" s="156" t="s">
        <v>144</v>
      </c>
      <c r="AU136" s="156" t="s">
        <v>89</v>
      </c>
      <c r="AV136" s="13" t="s">
        <v>140</v>
      </c>
      <c r="AW136" s="13" t="s">
        <v>36</v>
      </c>
      <c r="AX136" s="13" t="s">
        <v>87</v>
      </c>
      <c r="AY136" s="156" t="s">
        <v>133</v>
      </c>
    </row>
    <row r="137" spans="2:65" s="1" customFormat="1" ht="16.5" customHeight="1">
      <c r="B137" s="130"/>
      <c r="C137" s="131" t="s">
        <v>160</v>
      </c>
      <c r="D137" s="131" t="s">
        <v>135</v>
      </c>
      <c r="E137" s="132" t="s">
        <v>161</v>
      </c>
      <c r="F137" s="133" t="s">
        <v>162</v>
      </c>
      <c r="G137" s="134" t="s">
        <v>149</v>
      </c>
      <c r="H137" s="135">
        <v>21.63</v>
      </c>
      <c r="I137" s="136"/>
      <c r="J137" s="137">
        <f>ROUND(I137*H137,2)</f>
        <v>0</v>
      </c>
      <c r="K137" s="133" t="s">
        <v>139</v>
      </c>
      <c r="L137" s="30"/>
      <c r="M137" s="138" t="s">
        <v>1</v>
      </c>
      <c r="N137" s="139" t="s">
        <v>44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140</v>
      </c>
      <c r="AT137" s="142" t="s">
        <v>135</v>
      </c>
      <c r="AU137" s="142" t="s">
        <v>89</v>
      </c>
      <c r="AY137" s="15" t="s">
        <v>133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5" t="s">
        <v>87</v>
      </c>
      <c r="BK137" s="143">
        <f>ROUND(I137*H137,2)</f>
        <v>0</v>
      </c>
      <c r="BL137" s="15" t="s">
        <v>140</v>
      </c>
      <c r="BM137" s="142" t="s">
        <v>163</v>
      </c>
    </row>
    <row r="138" spans="2:65" s="12" customFormat="1">
      <c r="B138" s="148"/>
      <c r="D138" s="144" t="s">
        <v>144</v>
      </c>
      <c r="E138" s="149" t="s">
        <v>1</v>
      </c>
      <c r="F138" s="150" t="s">
        <v>164</v>
      </c>
      <c r="H138" s="151">
        <v>21.63</v>
      </c>
      <c r="I138" s="152"/>
      <c r="L138" s="148"/>
      <c r="M138" s="153"/>
      <c r="T138" s="154"/>
      <c r="AT138" s="149" t="s">
        <v>144</v>
      </c>
      <c r="AU138" s="149" t="s">
        <v>89</v>
      </c>
      <c r="AV138" s="12" t="s">
        <v>89</v>
      </c>
      <c r="AW138" s="12" t="s">
        <v>36</v>
      </c>
      <c r="AX138" s="12" t="s">
        <v>79</v>
      </c>
      <c r="AY138" s="149" t="s">
        <v>133</v>
      </c>
    </row>
    <row r="139" spans="2:65" s="13" customFormat="1">
      <c r="B139" s="155"/>
      <c r="D139" s="144" t="s">
        <v>144</v>
      </c>
      <c r="E139" s="156" t="s">
        <v>1</v>
      </c>
      <c r="F139" s="157" t="s">
        <v>146</v>
      </c>
      <c r="H139" s="158">
        <v>21.63</v>
      </c>
      <c r="I139" s="159"/>
      <c r="L139" s="155"/>
      <c r="M139" s="160"/>
      <c r="T139" s="161"/>
      <c r="AT139" s="156" t="s">
        <v>144</v>
      </c>
      <c r="AU139" s="156" t="s">
        <v>89</v>
      </c>
      <c r="AV139" s="13" t="s">
        <v>140</v>
      </c>
      <c r="AW139" s="13" t="s">
        <v>36</v>
      </c>
      <c r="AX139" s="13" t="s">
        <v>87</v>
      </c>
      <c r="AY139" s="156" t="s">
        <v>133</v>
      </c>
    </row>
    <row r="140" spans="2:65" s="1" customFormat="1" ht="16.5" customHeight="1">
      <c r="B140" s="130"/>
      <c r="C140" s="131" t="s">
        <v>165</v>
      </c>
      <c r="D140" s="131" t="s">
        <v>135</v>
      </c>
      <c r="E140" s="132" t="s">
        <v>166</v>
      </c>
      <c r="F140" s="133" t="s">
        <v>167</v>
      </c>
      <c r="G140" s="134" t="s">
        <v>149</v>
      </c>
      <c r="H140" s="135">
        <v>628.92999999999995</v>
      </c>
      <c r="I140" s="136"/>
      <c r="J140" s="137">
        <f>ROUND(I140*H140,2)</f>
        <v>0</v>
      </c>
      <c r="K140" s="133" t="s">
        <v>139</v>
      </c>
      <c r="L140" s="30"/>
      <c r="M140" s="138" t="s">
        <v>1</v>
      </c>
      <c r="N140" s="139" t="s">
        <v>44</v>
      </c>
      <c r="P140" s="140">
        <f>O140*H140</f>
        <v>0</v>
      </c>
      <c r="Q140" s="140">
        <v>0</v>
      </c>
      <c r="R140" s="140">
        <f>Q140*H140</f>
        <v>0</v>
      </c>
      <c r="S140" s="140">
        <v>0</v>
      </c>
      <c r="T140" s="141">
        <f>S140*H140</f>
        <v>0</v>
      </c>
      <c r="AR140" s="142" t="s">
        <v>140</v>
      </c>
      <c r="AT140" s="142" t="s">
        <v>135</v>
      </c>
      <c r="AU140" s="142" t="s">
        <v>89</v>
      </c>
      <c r="AY140" s="15" t="s">
        <v>133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5" t="s">
        <v>87</v>
      </c>
      <c r="BK140" s="143">
        <f>ROUND(I140*H140,2)</f>
        <v>0</v>
      </c>
      <c r="BL140" s="15" t="s">
        <v>140</v>
      </c>
      <c r="BM140" s="142" t="s">
        <v>168</v>
      </c>
    </row>
    <row r="141" spans="2:65" s="12" customFormat="1">
      <c r="B141" s="148"/>
      <c r="D141" s="144" t="s">
        <v>144</v>
      </c>
      <c r="E141" s="149" t="s">
        <v>1</v>
      </c>
      <c r="F141" s="150" t="s">
        <v>169</v>
      </c>
      <c r="H141" s="151">
        <v>593.23</v>
      </c>
      <c r="I141" s="152"/>
      <c r="L141" s="148"/>
      <c r="M141" s="153"/>
      <c r="T141" s="154"/>
      <c r="AT141" s="149" t="s">
        <v>144</v>
      </c>
      <c r="AU141" s="149" t="s">
        <v>89</v>
      </c>
      <c r="AV141" s="12" t="s">
        <v>89</v>
      </c>
      <c r="AW141" s="12" t="s">
        <v>36</v>
      </c>
      <c r="AX141" s="12" t="s">
        <v>79</v>
      </c>
      <c r="AY141" s="149" t="s">
        <v>133</v>
      </c>
    </row>
    <row r="142" spans="2:65" s="12" customFormat="1">
      <c r="B142" s="148"/>
      <c r="D142" s="144" t="s">
        <v>144</v>
      </c>
      <c r="E142" s="149" t="s">
        <v>1</v>
      </c>
      <c r="F142" s="150" t="s">
        <v>170</v>
      </c>
      <c r="H142" s="151">
        <v>35.700000000000003</v>
      </c>
      <c r="I142" s="152"/>
      <c r="L142" s="148"/>
      <c r="M142" s="153"/>
      <c r="T142" s="154"/>
      <c r="AT142" s="149" t="s">
        <v>144</v>
      </c>
      <c r="AU142" s="149" t="s">
        <v>89</v>
      </c>
      <c r="AV142" s="12" t="s">
        <v>89</v>
      </c>
      <c r="AW142" s="12" t="s">
        <v>36</v>
      </c>
      <c r="AX142" s="12" t="s">
        <v>79</v>
      </c>
      <c r="AY142" s="149" t="s">
        <v>133</v>
      </c>
    </row>
    <row r="143" spans="2:65" s="13" customFormat="1">
      <c r="B143" s="155"/>
      <c r="D143" s="144" t="s">
        <v>144</v>
      </c>
      <c r="E143" s="156" t="s">
        <v>1</v>
      </c>
      <c r="F143" s="157" t="s">
        <v>146</v>
      </c>
      <c r="H143" s="158">
        <v>628.93000000000006</v>
      </c>
      <c r="I143" s="159"/>
      <c r="L143" s="155"/>
      <c r="M143" s="160"/>
      <c r="T143" s="161"/>
      <c r="AT143" s="156" t="s">
        <v>144</v>
      </c>
      <c r="AU143" s="156" t="s">
        <v>89</v>
      </c>
      <c r="AV143" s="13" t="s">
        <v>140</v>
      </c>
      <c r="AW143" s="13" t="s">
        <v>36</v>
      </c>
      <c r="AX143" s="13" t="s">
        <v>87</v>
      </c>
      <c r="AY143" s="156" t="s">
        <v>133</v>
      </c>
    </row>
    <row r="144" spans="2:65" s="1" customFormat="1" ht="16.5" customHeight="1">
      <c r="B144" s="130"/>
      <c r="C144" s="131" t="s">
        <v>171</v>
      </c>
      <c r="D144" s="131" t="s">
        <v>135</v>
      </c>
      <c r="E144" s="132" t="s">
        <v>172</v>
      </c>
      <c r="F144" s="133" t="s">
        <v>173</v>
      </c>
      <c r="G144" s="134" t="s">
        <v>138</v>
      </c>
      <c r="H144" s="135">
        <v>580.23</v>
      </c>
      <c r="I144" s="136"/>
      <c r="J144" s="137">
        <f>ROUND(I144*H144,2)</f>
        <v>0</v>
      </c>
      <c r="K144" s="133" t="s">
        <v>139</v>
      </c>
      <c r="L144" s="30"/>
      <c r="M144" s="138" t="s">
        <v>1</v>
      </c>
      <c r="N144" s="139" t="s">
        <v>44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140</v>
      </c>
      <c r="AT144" s="142" t="s">
        <v>135</v>
      </c>
      <c r="AU144" s="142" t="s">
        <v>89</v>
      </c>
      <c r="AY144" s="15" t="s">
        <v>133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5" t="s">
        <v>87</v>
      </c>
      <c r="BK144" s="143">
        <f>ROUND(I144*H144,2)</f>
        <v>0</v>
      </c>
      <c r="BL144" s="15" t="s">
        <v>140</v>
      </c>
      <c r="BM144" s="142" t="s">
        <v>174</v>
      </c>
    </row>
    <row r="145" spans="2:65" s="12" customFormat="1">
      <c r="B145" s="148"/>
      <c r="D145" s="144" t="s">
        <v>144</v>
      </c>
      <c r="E145" s="149" t="s">
        <v>1</v>
      </c>
      <c r="F145" s="150" t="s">
        <v>175</v>
      </c>
      <c r="H145" s="151">
        <v>580.23</v>
      </c>
      <c r="I145" s="152"/>
      <c r="L145" s="148"/>
      <c r="M145" s="153"/>
      <c r="T145" s="154"/>
      <c r="AT145" s="149" t="s">
        <v>144</v>
      </c>
      <c r="AU145" s="149" t="s">
        <v>89</v>
      </c>
      <c r="AV145" s="12" t="s">
        <v>89</v>
      </c>
      <c r="AW145" s="12" t="s">
        <v>36</v>
      </c>
      <c r="AX145" s="12" t="s">
        <v>79</v>
      </c>
      <c r="AY145" s="149" t="s">
        <v>133</v>
      </c>
    </row>
    <row r="146" spans="2:65" s="13" customFormat="1">
      <c r="B146" s="155"/>
      <c r="D146" s="144" t="s">
        <v>144</v>
      </c>
      <c r="E146" s="156" t="s">
        <v>1</v>
      </c>
      <c r="F146" s="157" t="s">
        <v>146</v>
      </c>
      <c r="H146" s="158">
        <v>580.23</v>
      </c>
      <c r="I146" s="159"/>
      <c r="L146" s="155"/>
      <c r="M146" s="160"/>
      <c r="T146" s="161"/>
      <c r="AT146" s="156" t="s">
        <v>144</v>
      </c>
      <c r="AU146" s="156" t="s">
        <v>89</v>
      </c>
      <c r="AV146" s="13" t="s">
        <v>140</v>
      </c>
      <c r="AW146" s="13" t="s">
        <v>36</v>
      </c>
      <c r="AX146" s="13" t="s">
        <v>87</v>
      </c>
      <c r="AY146" s="156" t="s">
        <v>133</v>
      </c>
    </row>
    <row r="147" spans="2:65" s="1" customFormat="1" ht="16.5" customHeight="1">
      <c r="B147" s="130"/>
      <c r="C147" s="131" t="s">
        <v>176</v>
      </c>
      <c r="D147" s="131" t="s">
        <v>135</v>
      </c>
      <c r="E147" s="132" t="s">
        <v>177</v>
      </c>
      <c r="F147" s="133" t="s">
        <v>178</v>
      </c>
      <c r="G147" s="134" t="s">
        <v>138</v>
      </c>
      <c r="H147" s="135">
        <v>3151.16</v>
      </c>
      <c r="I147" s="136"/>
      <c r="J147" s="137">
        <f>ROUND(I147*H147,2)</f>
        <v>0</v>
      </c>
      <c r="K147" s="133" t="s">
        <v>139</v>
      </c>
      <c r="L147" s="30"/>
      <c r="M147" s="138" t="s">
        <v>1</v>
      </c>
      <c r="N147" s="139" t="s">
        <v>44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140</v>
      </c>
      <c r="AT147" s="142" t="s">
        <v>135</v>
      </c>
      <c r="AU147" s="142" t="s">
        <v>89</v>
      </c>
      <c r="AY147" s="15" t="s">
        <v>133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5" t="s">
        <v>87</v>
      </c>
      <c r="BK147" s="143">
        <f>ROUND(I147*H147,2)</f>
        <v>0</v>
      </c>
      <c r="BL147" s="15" t="s">
        <v>140</v>
      </c>
      <c r="BM147" s="142" t="s">
        <v>179</v>
      </c>
    </row>
    <row r="148" spans="2:65" s="12" customFormat="1">
      <c r="B148" s="148"/>
      <c r="D148" s="144" t="s">
        <v>144</v>
      </c>
      <c r="E148" s="149" t="s">
        <v>1</v>
      </c>
      <c r="F148" s="150" t="s">
        <v>180</v>
      </c>
      <c r="H148" s="151">
        <v>3151.16</v>
      </c>
      <c r="I148" s="152"/>
      <c r="L148" s="148"/>
      <c r="M148" s="153"/>
      <c r="T148" s="154"/>
      <c r="AT148" s="149" t="s">
        <v>144</v>
      </c>
      <c r="AU148" s="149" t="s">
        <v>89</v>
      </c>
      <c r="AV148" s="12" t="s">
        <v>89</v>
      </c>
      <c r="AW148" s="12" t="s">
        <v>36</v>
      </c>
      <c r="AX148" s="12" t="s">
        <v>79</v>
      </c>
      <c r="AY148" s="149" t="s">
        <v>133</v>
      </c>
    </row>
    <row r="149" spans="2:65" s="13" customFormat="1">
      <c r="B149" s="155"/>
      <c r="D149" s="144" t="s">
        <v>144</v>
      </c>
      <c r="E149" s="156" t="s">
        <v>1</v>
      </c>
      <c r="F149" s="157" t="s">
        <v>146</v>
      </c>
      <c r="H149" s="158">
        <v>3151.16</v>
      </c>
      <c r="I149" s="159"/>
      <c r="L149" s="155"/>
      <c r="M149" s="160"/>
      <c r="T149" s="161"/>
      <c r="AT149" s="156" t="s">
        <v>144</v>
      </c>
      <c r="AU149" s="156" t="s">
        <v>89</v>
      </c>
      <c r="AV149" s="13" t="s">
        <v>140</v>
      </c>
      <c r="AW149" s="13" t="s">
        <v>36</v>
      </c>
      <c r="AX149" s="13" t="s">
        <v>87</v>
      </c>
      <c r="AY149" s="156" t="s">
        <v>133</v>
      </c>
    </row>
    <row r="150" spans="2:65" s="1" customFormat="1" ht="16.5" customHeight="1">
      <c r="B150" s="130"/>
      <c r="C150" s="131" t="s">
        <v>181</v>
      </c>
      <c r="D150" s="131" t="s">
        <v>135</v>
      </c>
      <c r="E150" s="132" t="s">
        <v>182</v>
      </c>
      <c r="F150" s="133" t="s">
        <v>183</v>
      </c>
      <c r="G150" s="134" t="s">
        <v>138</v>
      </c>
      <c r="H150" s="135">
        <v>506.38</v>
      </c>
      <c r="I150" s="136"/>
      <c r="J150" s="137">
        <f>ROUND(I150*H150,2)</f>
        <v>0</v>
      </c>
      <c r="K150" s="133" t="s">
        <v>139</v>
      </c>
      <c r="L150" s="30"/>
      <c r="M150" s="138" t="s">
        <v>1</v>
      </c>
      <c r="N150" s="139" t="s">
        <v>44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140</v>
      </c>
      <c r="AT150" s="142" t="s">
        <v>135</v>
      </c>
      <c r="AU150" s="142" t="s">
        <v>89</v>
      </c>
      <c r="AY150" s="15" t="s">
        <v>133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5" t="s">
        <v>87</v>
      </c>
      <c r="BK150" s="143">
        <f>ROUND(I150*H150,2)</f>
        <v>0</v>
      </c>
      <c r="BL150" s="15" t="s">
        <v>140</v>
      </c>
      <c r="BM150" s="142" t="s">
        <v>184</v>
      </c>
    </row>
    <row r="151" spans="2:65" s="12" customFormat="1">
      <c r="B151" s="148"/>
      <c r="D151" s="144" t="s">
        <v>144</v>
      </c>
      <c r="E151" s="149" t="s">
        <v>1</v>
      </c>
      <c r="F151" s="150" t="s">
        <v>185</v>
      </c>
      <c r="H151" s="151">
        <v>140</v>
      </c>
      <c r="I151" s="152"/>
      <c r="L151" s="148"/>
      <c r="M151" s="153"/>
      <c r="T151" s="154"/>
      <c r="AT151" s="149" t="s">
        <v>144</v>
      </c>
      <c r="AU151" s="149" t="s">
        <v>89</v>
      </c>
      <c r="AV151" s="12" t="s">
        <v>89</v>
      </c>
      <c r="AW151" s="12" t="s">
        <v>36</v>
      </c>
      <c r="AX151" s="12" t="s">
        <v>79</v>
      </c>
      <c r="AY151" s="149" t="s">
        <v>133</v>
      </c>
    </row>
    <row r="152" spans="2:65" s="12" customFormat="1">
      <c r="B152" s="148"/>
      <c r="D152" s="144" t="s">
        <v>144</v>
      </c>
      <c r="E152" s="149" t="s">
        <v>1</v>
      </c>
      <c r="F152" s="150" t="s">
        <v>186</v>
      </c>
      <c r="H152" s="151">
        <v>366.38</v>
      </c>
      <c r="I152" s="152"/>
      <c r="L152" s="148"/>
      <c r="M152" s="153"/>
      <c r="T152" s="154"/>
      <c r="AT152" s="149" t="s">
        <v>144</v>
      </c>
      <c r="AU152" s="149" t="s">
        <v>89</v>
      </c>
      <c r="AV152" s="12" t="s">
        <v>89</v>
      </c>
      <c r="AW152" s="12" t="s">
        <v>36</v>
      </c>
      <c r="AX152" s="12" t="s">
        <v>79</v>
      </c>
      <c r="AY152" s="149" t="s">
        <v>133</v>
      </c>
    </row>
    <row r="153" spans="2:65" s="13" customFormat="1">
      <c r="B153" s="155"/>
      <c r="D153" s="144" t="s">
        <v>144</v>
      </c>
      <c r="E153" s="156" t="s">
        <v>1</v>
      </c>
      <c r="F153" s="157" t="s">
        <v>146</v>
      </c>
      <c r="H153" s="158">
        <v>506.38</v>
      </c>
      <c r="I153" s="159"/>
      <c r="L153" s="155"/>
      <c r="M153" s="160"/>
      <c r="T153" s="161"/>
      <c r="AT153" s="156" t="s">
        <v>144</v>
      </c>
      <c r="AU153" s="156" t="s">
        <v>89</v>
      </c>
      <c r="AV153" s="13" t="s">
        <v>140</v>
      </c>
      <c r="AW153" s="13" t="s">
        <v>36</v>
      </c>
      <c r="AX153" s="13" t="s">
        <v>87</v>
      </c>
      <c r="AY153" s="156" t="s">
        <v>133</v>
      </c>
    </row>
    <row r="154" spans="2:65" s="11" customFormat="1" ht="22.9" customHeight="1">
      <c r="B154" s="118"/>
      <c r="D154" s="119" t="s">
        <v>78</v>
      </c>
      <c r="E154" s="128" t="s">
        <v>89</v>
      </c>
      <c r="F154" s="128" t="s">
        <v>187</v>
      </c>
      <c r="I154" s="121"/>
      <c r="J154" s="129">
        <f>BK154</f>
        <v>0</v>
      </c>
      <c r="L154" s="118"/>
      <c r="M154" s="123"/>
      <c r="P154" s="124">
        <f>SUM(P155:P159)</f>
        <v>0</v>
      </c>
      <c r="R154" s="124">
        <f>SUM(R155:R159)</f>
        <v>1.8906960000000002</v>
      </c>
      <c r="T154" s="125">
        <f>SUM(T155:T159)</f>
        <v>0</v>
      </c>
      <c r="AR154" s="119" t="s">
        <v>87</v>
      </c>
      <c r="AT154" s="126" t="s">
        <v>78</v>
      </c>
      <c r="AU154" s="126" t="s">
        <v>87</v>
      </c>
      <c r="AY154" s="119" t="s">
        <v>133</v>
      </c>
      <c r="BK154" s="127">
        <f>SUM(BK155:BK159)</f>
        <v>0</v>
      </c>
    </row>
    <row r="155" spans="2:65" s="1" customFormat="1" ht="16.5" customHeight="1">
      <c r="B155" s="130"/>
      <c r="C155" s="131" t="s">
        <v>188</v>
      </c>
      <c r="D155" s="131" t="s">
        <v>135</v>
      </c>
      <c r="E155" s="132" t="s">
        <v>189</v>
      </c>
      <c r="F155" s="133" t="s">
        <v>190</v>
      </c>
      <c r="G155" s="134" t="s">
        <v>138</v>
      </c>
      <c r="H155" s="135">
        <v>3151.16</v>
      </c>
      <c r="I155" s="136"/>
      <c r="J155" s="137">
        <f>ROUND(I155*H155,2)</f>
        <v>0</v>
      </c>
      <c r="K155" s="133" t="s">
        <v>139</v>
      </c>
      <c r="L155" s="30"/>
      <c r="M155" s="138" t="s">
        <v>1</v>
      </c>
      <c r="N155" s="139" t="s">
        <v>44</v>
      </c>
      <c r="P155" s="140">
        <f>O155*H155</f>
        <v>0</v>
      </c>
      <c r="Q155" s="140">
        <v>1.3999999999999999E-4</v>
      </c>
      <c r="R155" s="140">
        <f>Q155*H155</f>
        <v>0.44116239999999995</v>
      </c>
      <c r="S155" s="140">
        <v>0</v>
      </c>
      <c r="T155" s="141">
        <f>S155*H155</f>
        <v>0</v>
      </c>
      <c r="AR155" s="142" t="s">
        <v>140</v>
      </c>
      <c r="AT155" s="142" t="s">
        <v>135</v>
      </c>
      <c r="AU155" s="142" t="s">
        <v>89</v>
      </c>
      <c r="AY155" s="15" t="s">
        <v>133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5" t="s">
        <v>87</v>
      </c>
      <c r="BK155" s="143">
        <f>ROUND(I155*H155,2)</f>
        <v>0</v>
      </c>
      <c r="BL155" s="15" t="s">
        <v>140</v>
      </c>
      <c r="BM155" s="142" t="s">
        <v>191</v>
      </c>
    </row>
    <row r="156" spans="2:65" s="12" customFormat="1">
      <c r="B156" s="148"/>
      <c r="D156" s="144" t="s">
        <v>144</v>
      </c>
      <c r="E156" s="149" t="s">
        <v>1</v>
      </c>
      <c r="F156" s="150" t="s">
        <v>192</v>
      </c>
      <c r="H156" s="151">
        <v>3151.16</v>
      </c>
      <c r="I156" s="152"/>
      <c r="L156" s="148"/>
      <c r="M156" s="153"/>
      <c r="T156" s="154"/>
      <c r="AT156" s="149" t="s">
        <v>144</v>
      </c>
      <c r="AU156" s="149" t="s">
        <v>89</v>
      </c>
      <c r="AV156" s="12" t="s">
        <v>89</v>
      </c>
      <c r="AW156" s="12" t="s">
        <v>36</v>
      </c>
      <c r="AX156" s="12" t="s">
        <v>79</v>
      </c>
      <c r="AY156" s="149" t="s">
        <v>133</v>
      </c>
    </row>
    <row r="157" spans="2:65" s="13" customFormat="1">
      <c r="B157" s="155"/>
      <c r="D157" s="144" t="s">
        <v>144</v>
      </c>
      <c r="E157" s="156" t="s">
        <v>1</v>
      </c>
      <c r="F157" s="157" t="s">
        <v>146</v>
      </c>
      <c r="H157" s="158">
        <v>3151.16</v>
      </c>
      <c r="I157" s="159"/>
      <c r="L157" s="155"/>
      <c r="M157" s="160"/>
      <c r="T157" s="161"/>
      <c r="AT157" s="156" t="s">
        <v>144</v>
      </c>
      <c r="AU157" s="156" t="s">
        <v>89</v>
      </c>
      <c r="AV157" s="13" t="s">
        <v>140</v>
      </c>
      <c r="AW157" s="13" t="s">
        <v>36</v>
      </c>
      <c r="AX157" s="13" t="s">
        <v>87</v>
      </c>
      <c r="AY157" s="156" t="s">
        <v>133</v>
      </c>
    </row>
    <row r="158" spans="2:65" s="1" customFormat="1" ht="16.5" customHeight="1">
      <c r="B158" s="130"/>
      <c r="C158" s="162" t="s">
        <v>193</v>
      </c>
      <c r="D158" s="162" t="s">
        <v>194</v>
      </c>
      <c r="E158" s="163" t="s">
        <v>195</v>
      </c>
      <c r="F158" s="164" t="s">
        <v>196</v>
      </c>
      <c r="G158" s="165" t="s">
        <v>138</v>
      </c>
      <c r="H158" s="166">
        <v>3623.8339999999998</v>
      </c>
      <c r="I158" s="167"/>
      <c r="J158" s="168">
        <f>ROUND(I158*H158,2)</f>
        <v>0</v>
      </c>
      <c r="K158" s="164" t="s">
        <v>139</v>
      </c>
      <c r="L158" s="169"/>
      <c r="M158" s="170" t="s">
        <v>1</v>
      </c>
      <c r="N158" s="171" t="s">
        <v>44</v>
      </c>
      <c r="P158" s="140">
        <f>O158*H158</f>
        <v>0</v>
      </c>
      <c r="Q158" s="140">
        <v>4.0000000000000002E-4</v>
      </c>
      <c r="R158" s="140">
        <f>Q158*H158</f>
        <v>1.4495336000000001</v>
      </c>
      <c r="S158" s="140">
        <v>0</v>
      </c>
      <c r="T158" s="141">
        <f>S158*H158</f>
        <v>0</v>
      </c>
      <c r="AR158" s="142" t="s">
        <v>176</v>
      </c>
      <c r="AT158" s="142" t="s">
        <v>194</v>
      </c>
      <c r="AU158" s="142" t="s">
        <v>89</v>
      </c>
      <c r="AY158" s="15" t="s">
        <v>133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5" t="s">
        <v>87</v>
      </c>
      <c r="BK158" s="143">
        <f>ROUND(I158*H158,2)</f>
        <v>0</v>
      </c>
      <c r="BL158" s="15" t="s">
        <v>140</v>
      </c>
      <c r="BM158" s="142" t="s">
        <v>197</v>
      </c>
    </row>
    <row r="159" spans="2:65" s="12" customFormat="1">
      <c r="B159" s="148"/>
      <c r="D159" s="144" t="s">
        <v>144</v>
      </c>
      <c r="F159" s="150" t="s">
        <v>198</v>
      </c>
      <c r="H159" s="151">
        <v>3623.8339999999998</v>
      </c>
      <c r="I159" s="152"/>
      <c r="L159" s="148"/>
      <c r="M159" s="153"/>
      <c r="T159" s="154"/>
      <c r="AT159" s="149" t="s">
        <v>144</v>
      </c>
      <c r="AU159" s="149" t="s">
        <v>89</v>
      </c>
      <c r="AV159" s="12" t="s">
        <v>89</v>
      </c>
      <c r="AW159" s="12" t="s">
        <v>3</v>
      </c>
      <c r="AX159" s="12" t="s">
        <v>87</v>
      </c>
      <c r="AY159" s="149" t="s">
        <v>133</v>
      </c>
    </row>
    <row r="160" spans="2:65" s="11" customFormat="1" ht="22.9" customHeight="1">
      <c r="B160" s="118"/>
      <c r="D160" s="119" t="s">
        <v>78</v>
      </c>
      <c r="E160" s="128" t="s">
        <v>160</v>
      </c>
      <c r="F160" s="128" t="s">
        <v>199</v>
      </c>
      <c r="I160" s="121"/>
      <c r="J160" s="129">
        <f>BK160</f>
        <v>0</v>
      </c>
      <c r="L160" s="118"/>
      <c r="M160" s="123"/>
      <c r="P160" s="124">
        <f>SUM(P161:P166)</f>
        <v>0</v>
      </c>
      <c r="R160" s="124">
        <f>SUM(R161:R166)</f>
        <v>2757.5481091999995</v>
      </c>
      <c r="T160" s="125">
        <f>SUM(T161:T166)</f>
        <v>0</v>
      </c>
      <c r="AR160" s="119" t="s">
        <v>87</v>
      </c>
      <c r="AT160" s="126" t="s">
        <v>78</v>
      </c>
      <c r="AU160" s="126" t="s">
        <v>87</v>
      </c>
      <c r="AY160" s="119" t="s">
        <v>133</v>
      </c>
      <c r="BK160" s="127">
        <f>SUM(BK161:BK166)</f>
        <v>0</v>
      </c>
    </row>
    <row r="161" spans="2:65" s="1" customFormat="1" ht="16.5" customHeight="1">
      <c r="B161" s="130"/>
      <c r="C161" s="131" t="s">
        <v>200</v>
      </c>
      <c r="D161" s="131" t="s">
        <v>135</v>
      </c>
      <c r="E161" s="132" t="s">
        <v>201</v>
      </c>
      <c r="F161" s="133" t="s">
        <v>202</v>
      </c>
      <c r="G161" s="134" t="s">
        <v>138</v>
      </c>
      <c r="H161" s="135">
        <v>3111.37</v>
      </c>
      <c r="I161" s="136"/>
      <c r="J161" s="137">
        <f>ROUND(I161*H161,2)</f>
        <v>0</v>
      </c>
      <c r="K161" s="133" t="s">
        <v>139</v>
      </c>
      <c r="L161" s="30"/>
      <c r="M161" s="138" t="s">
        <v>1</v>
      </c>
      <c r="N161" s="139" t="s">
        <v>44</v>
      </c>
      <c r="P161" s="140">
        <f>O161*H161</f>
        <v>0</v>
      </c>
      <c r="Q161" s="140">
        <v>0.57499999999999996</v>
      </c>
      <c r="R161" s="140">
        <f>Q161*H161</f>
        <v>1789.0377499999997</v>
      </c>
      <c r="S161" s="140">
        <v>0</v>
      </c>
      <c r="T161" s="141">
        <f>S161*H161</f>
        <v>0</v>
      </c>
      <c r="AR161" s="142" t="s">
        <v>140</v>
      </c>
      <c r="AT161" s="142" t="s">
        <v>135</v>
      </c>
      <c r="AU161" s="142" t="s">
        <v>89</v>
      </c>
      <c r="AY161" s="15" t="s">
        <v>133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5" t="s">
        <v>87</v>
      </c>
      <c r="BK161" s="143">
        <f>ROUND(I161*H161,2)</f>
        <v>0</v>
      </c>
      <c r="BL161" s="15" t="s">
        <v>140</v>
      </c>
      <c r="BM161" s="142" t="s">
        <v>203</v>
      </c>
    </row>
    <row r="162" spans="2:65" s="12" customFormat="1">
      <c r="B162" s="148"/>
      <c r="D162" s="144" t="s">
        <v>144</v>
      </c>
      <c r="E162" s="149" t="s">
        <v>1</v>
      </c>
      <c r="F162" s="150" t="s">
        <v>204</v>
      </c>
      <c r="H162" s="151">
        <v>3111.37</v>
      </c>
      <c r="I162" s="152"/>
      <c r="L162" s="148"/>
      <c r="M162" s="153"/>
      <c r="T162" s="154"/>
      <c r="AT162" s="149" t="s">
        <v>144</v>
      </c>
      <c r="AU162" s="149" t="s">
        <v>89</v>
      </c>
      <c r="AV162" s="12" t="s">
        <v>89</v>
      </c>
      <c r="AW162" s="12" t="s">
        <v>36</v>
      </c>
      <c r="AX162" s="12" t="s">
        <v>79</v>
      </c>
      <c r="AY162" s="149" t="s">
        <v>133</v>
      </c>
    </row>
    <row r="163" spans="2:65" s="13" customFormat="1">
      <c r="B163" s="155"/>
      <c r="D163" s="144" t="s">
        <v>144</v>
      </c>
      <c r="E163" s="156" t="s">
        <v>1</v>
      </c>
      <c r="F163" s="157" t="s">
        <v>146</v>
      </c>
      <c r="H163" s="158">
        <v>3111.37</v>
      </c>
      <c r="I163" s="159"/>
      <c r="L163" s="155"/>
      <c r="M163" s="160"/>
      <c r="T163" s="161"/>
      <c r="AT163" s="156" t="s">
        <v>144</v>
      </c>
      <c r="AU163" s="156" t="s">
        <v>89</v>
      </c>
      <c r="AV163" s="13" t="s">
        <v>140</v>
      </c>
      <c r="AW163" s="13" t="s">
        <v>36</v>
      </c>
      <c r="AX163" s="13" t="s">
        <v>87</v>
      </c>
      <c r="AY163" s="156" t="s">
        <v>133</v>
      </c>
    </row>
    <row r="164" spans="2:65" s="1" customFormat="1" ht="16.5" customHeight="1">
      <c r="B164" s="130"/>
      <c r="C164" s="131" t="s">
        <v>205</v>
      </c>
      <c r="D164" s="131" t="s">
        <v>135</v>
      </c>
      <c r="E164" s="132" t="s">
        <v>206</v>
      </c>
      <c r="F164" s="133" t="s">
        <v>207</v>
      </c>
      <c r="G164" s="134" t="s">
        <v>138</v>
      </c>
      <c r="H164" s="135">
        <v>3004.81</v>
      </c>
      <c r="I164" s="136"/>
      <c r="J164" s="137">
        <f>ROUND(I164*H164,2)</f>
        <v>0</v>
      </c>
      <c r="K164" s="133" t="s">
        <v>139</v>
      </c>
      <c r="L164" s="30"/>
      <c r="M164" s="138" t="s">
        <v>1</v>
      </c>
      <c r="N164" s="139" t="s">
        <v>44</v>
      </c>
      <c r="P164" s="140">
        <f>O164*H164</f>
        <v>0</v>
      </c>
      <c r="Q164" s="140">
        <v>0.32232</v>
      </c>
      <c r="R164" s="140">
        <f>Q164*H164</f>
        <v>968.51035919999993</v>
      </c>
      <c r="S164" s="140">
        <v>0</v>
      </c>
      <c r="T164" s="141">
        <f>S164*H164</f>
        <v>0</v>
      </c>
      <c r="AR164" s="142" t="s">
        <v>140</v>
      </c>
      <c r="AT164" s="142" t="s">
        <v>135</v>
      </c>
      <c r="AU164" s="142" t="s">
        <v>89</v>
      </c>
      <c r="AY164" s="15" t="s">
        <v>133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5" t="s">
        <v>87</v>
      </c>
      <c r="BK164" s="143">
        <f>ROUND(I164*H164,2)</f>
        <v>0</v>
      </c>
      <c r="BL164" s="15" t="s">
        <v>140</v>
      </c>
      <c r="BM164" s="142" t="s">
        <v>208</v>
      </c>
    </row>
    <row r="165" spans="2:65" s="12" customFormat="1">
      <c r="B165" s="148"/>
      <c r="D165" s="144" t="s">
        <v>144</v>
      </c>
      <c r="E165" s="149" t="s">
        <v>1</v>
      </c>
      <c r="F165" s="150" t="s">
        <v>209</v>
      </c>
      <c r="H165" s="151">
        <v>3004.81</v>
      </c>
      <c r="I165" s="152"/>
      <c r="L165" s="148"/>
      <c r="M165" s="153"/>
      <c r="T165" s="154"/>
      <c r="AT165" s="149" t="s">
        <v>144</v>
      </c>
      <c r="AU165" s="149" t="s">
        <v>89</v>
      </c>
      <c r="AV165" s="12" t="s">
        <v>89</v>
      </c>
      <c r="AW165" s="12" t="s">
        <v>36</v>
      </c>
      <c r="AX165" s="12" t="s">
        <v>79</v>
      </c>
      <c r="AY165" s="149" t="s">
        <v>133</v>
      </c>
    </row>
    <row r="166" spans="2:65" s="13" customFormat="1">
      <c r="B166" s="155"/>
      <c r="D166" s="144" t="s">
        <v>144</v>
      </c>
      <c r="E166" s="156" t="s">
        <v>1</v>
      </c>
      <c r="F166" s="157" t="s">
        <v>146</v>
      </c>
      <c r="H166" s="158">
        <v>3004.81</v>
      </c>
      <c r="I166" s="159"/>
      <c r="L166" s="155"/>
      <c r="M166" s="160"/>
      <c r="T166" s="161"/>
      <c r="AT166" s="156" t="s">
        <v>144</v>
      </c>
      <c r="AU166" s="156" t="s">
        <v>89</v>
      </c>
      <c r="AV166" s="13" t="s">
        <v>140</v>
      </c>
      <c r="AW166" s="13" t="s">
        <v>36</v>
      </c>
      <c r="AX166" s="13" t="s">
        <v>87</v>
      </c>
      <c r="AY166" s="156" t="s">
        <v>133</v>
      </c>
    </row>
    <row r="167" spans="2:65" s="11" customFormat="1" ht="22.9" customHeight="1">
      <c r="B167" s="118"/>
      <c r="D167" s="119" t="s">
        <v>78</v>
      </c>
      <c r="E167" s="128" t="s">
        <v>210</v>
      </c>
      <c r="F167" s="128" t="s">
        <v>211</v>
      </c>
      <c r="I167" s="121"/>
      <c r="J167" s="129">
        <f>BK167</f>
        <v>0</v>
      </c>
      <c r="L167" s="118"/>
      <c r="M167" s="123"/>
      <c r="P167" s="124">
        <f>P168</f>
        <v>0</v>
      </c>
      <c r="R167" s="124">
        <f>R168</f>
        <v>0</v>
      </c>
      <c r="T167" s="125">
        <f>T168</f>
        <v>0</v>
      </c>
      <c r="AR167" s="119" t="s">
        <v>87</v>
      </c>
      <c r="AT167" s="126" t="s">
        <v>78</v>
      </c>
      <c r="AU167" s="126" t="s">
        <v>87</v>
      </c>
      <c r="AY167" s="119" t="s">
        <v>133</v>
      </c>
      <c r="BK167" s="127">
        <f>BK168</f>
        <v>0</v>
      </c>
    </row>
    <row r="168" spans="2:65" s="1" customFormat="1" ht="21.75" customHeight="1">
      <c r="B168" s="130"/>
      <c r="C168" s="131" t="s">
        <v>212</v>
      </c>
      <c r="D168" s="131" t="s">
        <v>135</v>
      </c>
      <c r="E168" s="132" t="s">
        <v>213</v>
      </c>
      <c r="F168" s="133" t="s">
        <v>214</v>
      </c>
      <c r="G168" s="134" t="s">
        <v>215</v>
      </c>
      <c r="H168" s="135">
        <v>2759.4389999999999</v>
      </c>
      <c r="I168" s="136"/>
      <c r="J168" s="137">
        <f>ROUND(I168*H168,2)</f>
        <v>0</v>
      </c>
      <c r="K168" s="133" t="s">
        <v>139</v>
      </c>
      <c r="L168" s="30"/>
      <c r="M168" s="172" t="s">
        <v>1</v>
      </c>
      <c r="N168" s="173" t="s">
        <v>44</v>
      </c>
      <c r="O168" s="174"/>
      <c r="P168" s="175">
        <f>O168*H168</f>
        <v>0</v>
      </c>
      <c r="Q168" s="175">
        <v>0</v>
      </c>
      <c r="R168" s="175">
        <f>Q168*H168</f>
        <v>0</v>
      </c>
      <c r="S168" s="175">
        <v>0</v>
      </c>
      <c r="T168" s="176">
        <f>S168*H168</f>
        <v>0</v>
      </c>
      <c r="AR168" s="142" t="s">
        <v>140</v>
      </c>
      <c r="AT168" s="142" t="s">
        <v>135</v>
      </c>
      <c r="AU168" s="142" t="s">
        <v>89</v>
      </c>
      <c r="AY168" s="15" t="s">
        <v>133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5" t="s">
        <v>87</v>
      </c>
      <c r="BK168" s="143">
        <f>ROUND(I168*H168,2)</f>
        <v>0</v>
      </c>
      <c r="BL168" s="15" t="s">
        <v>140</v>
      </c>
      <c r="BM168" s="142" t="s">
        <v>216</v>
      </c>
    </row>
    <row r="169" spans="2:65" s="1" customFormat="1" ht="6.95" customHeight="1">
      <c r="B169" s="42"/>
      <c r="C169" s="43"/>
      <c r="D169" s="43"/>
      <c r="E169" s="43"/>
      <c r="F169" s="43"/>
      <c r="G169" s="43"/>
      <c r="H169" s="43"/>
      <c r="I169" s="43"/>
      <c r="J169" s="43"/>
      <c r="K169" s="43"/>
      <c r="L169" s="30"/>
    </row>
  </sheetData>
  <autoFilter ref="C120:K168" xr:uid="{00000000-0009-0000-0000-00000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8"/>
  <sheetViews>
    <sheetView showGridLines="0" topLeftCell="A74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0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5" t="s">
        <v>92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89</v>
      </c>
    </row>
    <row r="4" spans="2:46" ht="24.95" customHeight="1">
      <c r="B4" s="18"/>
      <c r="D4" s="19" t="s">
        <v>105</v>
      </c>
      <c r="L4" s="18"/>
      <c r="M4" s="86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0" t="str">
        <f>'Rekapitulace stavby'!K6</f>
        <v>Lesní cesta Na rovinkách</v>
      </c>
      <c r="F7" s="221"/>
      <c r="G7" s="221"/>
      <c r="H7" s="221"/>
      <c r="L7" s="18"/>
    </row>
    <row r="8" spans="2:46" s="1" customFormat="1" ht="12" customHeight="1">
      <c r="B8" s="30"/>
      <c r="D8" s="25" t="s">
        <v>106</v>
      </c>
      <c r="L8" s="30"/>
    </row>
    <row r="9" spans="2:46" s="1" customFormat="1" ht="16.5" customHeight="1">
      <c r="B9" s="30"/>
      <c r="E9" s="210" t="s">
        <v>217</v>
      </c>
      <c r="F9" s="219"/>
      <c r="G9" s="219"/>
      <c r="H9" s="219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 t="str">
        <f>'Rekapitulace stavby'!AN8</f>
        <v>10. 8. 2023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26</v>
      </c>
      <c r="L14" s="30"/>
    </row>
    <row r="15" spans="2:46" s="1" customFormat="1" ht="18" customHeight="1">
      <c r="B15" s="30"/>
      <c r="E15" s="23" t="s">
        <v>27</v>
      </c>
      <c r="I15" s="25" t="s">
        <v>28</v>
      </c>
      <c r="J15" s="23" t="s">
        <v>29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30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22" t="str">
        <f>'Rekapitulace stavby'!E14</f>
        <v>Vyplň údaj</v>
      </c>
      <c r="F18" s="192"/>
      <c r="G18" s="192"/>
      <c r="H18" s="192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32</v>
      </c>
      <c r="I20" s="25" t="s">
        <v>25</v>
      </c>
      <c r="J20" s="23" t="s">
        <v>33</v>
      </c>
      <c r="L20" s="30"/>
    </row>
    <row r="21" spans="2:12" s="1" customFormat="1" ht="18" customHeight="1">
      <c r="B21" s="30"/>
      <c r="E21" s="23" t="s">
        <v>34</v>
      </c>
      <c r="I21" s="25" t="s">
        <v>28</v>
      </c>
      <c r="J21" s="23" t="s">
        <v>35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37</v>
      </c>
      <c r="I23" s="25" t="s">
        <v>25</v>
      </c>
      <c r="J23" s="23" t="s">
        <v>33</v>
      </c>
      <c r="L23" s="30"/>
    </row>
    <row r="24" spans="2:12" s="1" customFormat="1" ht="18" customHeight="1">
      <c r="B24" s="30"/>
      <c r="E24" s="23" t="s">
        <v>34</v>
      </c>
      <c r="I24" s="25" t="s">
        <v>28</v>
      </c>
      <c r="J24" s="23" t="s">
        <v>35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38</v>
      </c>
      <c r="L26" s="30"/>
    </row>
    <row r="27" spans="2:12" s="7" customFormat="1" ht="16.5" customHeight="1">
      <c r="B27" s="87"/>
      <c r="E27" s="196" t="s">
        <v>1</v>
      </c>
      <c r="F27" s="196"/>
      <c r="G27" s="196"/>
      <c r="H27" s="196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39</v>
      </c>
      <c r="J30" s="64">
        <f>ROUND(J118,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5" customHeight="1">
      <c r="B33" s="30"/>
      <c r="D33" s="53" t="s">
        <v>43</v>
      </c>
      <c r="E33" s="25" t="s">
        <v>44</v>
      </c>
      <c r="F33" s="89">
        <f>ROUND((SUM(BE118:BE127)),  2)</f>
        <v>0</v>
      </c>
      <c r="I33" s="90">
        <v>0.21</v>
      </c>
      <c r="J33" s="89">
        <f>ROUND(((SUM(BE118:BE127))*I33),  2)</f>
        <v>0</v>
      </c>
      <c r="L33" s="30"/>
    </row>
    <row r="34" spans="2:12" s="1" customFormat="1" ht="14.45" customHeight="1">
      <c r="B34" s="30"/>
      <c r="E34" s="25" t="s">
        <v>45</v>
      </c>
      <c r="F34" s="89">
        <f>ROUND((SUM(BF118:BF127)),  2)</f>
        <v>0</v>
      </c>
      <c r="I34" s="90">
        <v>0.15</v>
      </c>
      <c r="J34" s="89">
        <f>ROUND(((SUM(BF118:BF127))*I34),  2)</f>
        <v>0</v>
      </c>
      <c r="L34" s="30"/>
    </row>
    <row r="35" spans="2:12" s="1" customFormat="1" ht="14.45" hidden="1" customHeight="1">
      <c r="B35" s="30"/>
      <c r="E35" s="25" t="s">
        <v>46</v>
      </c>
      <c r="F35" s="89">
        <f>ROUND((SUM(BG118:BG127)),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47</v>
      </c>
      <c r="F36" s="89">
        <f>ROUND((SUM(BH118:BH127)),  2)</f>
        <v>0</v>
      </c>
      <c r="I36" s="90">
        <v>0.15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48</v>
      </c>
      <c r="F37" s="89">
        <f>ROUND((SUM(BI118:BI127)),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49</v>
      </c>
      <c r="E39" s="55"/>
      <c r="F39" s="55"/>
      <c r="G39" s="93" t="s">
        <v>50</v>
      </c>
      <c r="H39" s="94" t="s">
        <v>51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52</v>
      </c>
      <c r="E50" s="40"/>
      <c r="F50" s="40"/>
      <c r="G50" s="39" t="s">
        <v>53</v>
      </c>
      <c r="H50" s="40"/>
      <c r="I50" s="40"/>
      <c r="J50" s="40"/>
      <c r="K50" s="40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1" t="s">
        <v>54</v>
      </c>
      <c r="E61" s="32"/>
      <c r="F61" s="97" t="s">
        <v>55</v>
      </c>
      <c r="G61" s="41" t="s">
        <v>54</v>
      </c>
      <c r="H61" s="32"/>
      <c r="I61" s="32"/>
      <c r="J61" s="98" t="s">
        <v>55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9" t="s">
        <v>56</v>
      </c>
      <c r="E65" s="40"/>
      <c r="F65" s="40"/>
      <c r="G65" s="39" t="s">
        <v>57</v>
      </c>
      <c r="H65" s="40"/>
      <c r="I65" s="40"/>
      <c r="J65" s="40"/>
      <c r="K65" s="40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1" t="s">
        <v>54</v>
      </c>
      <c r="E76" s="32"/>
      <c r="F76" s="97" t="s">
        <v>55</v>
      </c>
      <c r="G76" s="41" t="s">
        <v>54</v>
      </c>
      <c r="H76" s="32"/>
      <c r="I76" s="32"/>
      <c r="J76" s="98" t="s">
        <v>55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hidden="1" customHeight="1">
      <c r="B82" s="30"/>
      <c r="C82" s="19" t="s">
        <v>108</v>
      </c>
      <c r="L82" s="30"/>
    </row>
    <row r="83" spans="2:47" s="1" customFormat="1" ht="6.95" hidden="1" customHeight="1">
      <c r="B83" s="30"/>
      <c r="L83" s="30"/>
    </row>
    <row r="84" spans="2:47" s="1" customFormat="1" ht="12" hidden="1" customHeight="1">
      <c r="B84" s="30"/>
      <c r="C84" s="25" t="s">
        <v>16</v>
      </c>
      <c r="L84" s="30"/>
    </row>
    <row r="85" spans="2:47" s="1" customFormat="1" ht="16.5" hidden="1" customHeight="1">
      <c r="B85" s="30"/>
      <c r="E85" s="220" t="str">
        <f>E7</f>
        <v>Lesní cesta Na rovinkách</v>
      </c>
      <c r="F85" s="221"/>
      <c r="G85" s="221"/>
      <c r="H85" s="221"/>
      <c r="L85" s="30"/>
    </row>
    <row r="86" spans="2:47" s="1" customFormat="1" ht="12" hidden="1" customHeight="1">
      <c r="B86" s="30"/>
      <c r="C86" s="25" t="s">
        <v>106</v>
      </c>
      <c r="L86" s="30"/>
    </row>
    <row r="87" spans="2:47" s="1" customFormat="1" ht="16.5" hidden="1" customHeight="1">
      <c r="B87" s="30"/>
      <c r="E87" s="210" t="str">
        <f>E9</f>
        <v>2023/22b - 009.01 - zlepšení podloží</v>
      </c>
      <c r="F87" s="219"/>
      <c r="G87" s="219"/>
      <c r="H87" s="219"/>
      <c r="L87" s="30"/>
    </row>
    <row r="88" spans="2:47" s="1" customFormat="1" ht="6.95" hidden="1" customHeight="1">
      <c r="B88" s="30"/>
      <c r="L88" s="30"/>
    </row>
    <row r="89" spans="2:47" s="1" customFormat="1" ht="12" hidden="1" customHeight="1">
      <c r="B89" s="30"/>
      <c r="C89" s="25" t="s">
        <v>20</v>
      </c>
      <c r="F89" s="23" t="str">
        <f>F12</f>
        <v>Červená Třemešná</v>
      </c>
      <c r="I89" s="25" t="s">
        <v>22</v>
      </c>
      <c r="J89" s="50" t="str">
        <f>IF(J12="","",J12)</f>
        <v>10. 8. 2023</v>
      </c>
      <c r="L89" s="30"/>
    </row>
    <row r="90" spans="2:47" s="1" customFormat="1" ht="6.95" hidden="1" customHeight="1">
      <c r="B90" s="30"/>
      <c r="L90" s="30"/>
    </row>
    <row r="91" spans="2:47" s="1" customFormat="1" ht="15.2" hidden="1" customHeight="1">
      <c r="B91" s="30"/>
      <c r="C91" s="25" t="s">
        <v>24</v>
      </c>
      <c r="F91" s="23" t="str">
        <f>E15</f>
        <v>Obec Červená Třemešná</v>
      </c>
      <c r="I91" s="25" t="s">
        <v>32</v>
      </c>
      <c r="J91" s="28" t="str">
        <f>E21</f>
        <v>Ing. Jiří Ježek</v>
      </c>
      <c r="L91" s="30"/>
    </row>
    <row r="92" spans="2:47" s="1" customFormat="1" ht="15.2" hidden="1" customHeight="1">
      <c r="B92" s="30"/>
      <c r="C92" s="25" t="s">
        <v>30</v>
      </c>
      <c r="F92" s="23" t="str">
        <f>IF(E18="","",E18)</f>
        <v>Vyplň údaj</v>
      </c>
      <c r="I92" s="25" t="s">
        <v>37</v>
      </c>
      <c r="J92" s="28" t="str">
        <f>E24</f>
        <v>Ing. Jiří Ježek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99" t="s">
        <v>109</v>
      </c>
      <c r="D94" s="91"/>
      <c r="E94" s="91"/>
      <c r="F94" s="91"/>
      <c r="G94" s="91"/>
      <c r="H94" s="91"/>
      <c r="I94" s="91"/>
      <c r="J94" s="100" t="s">
        <v>110</v>
      </c>
      <c r="K94" s="91"/>
      <c r="L94" s="30"/>
    </row>
    <row r="95" spans="2:47" s="1" customFormat="1" ht="10.35" hidden="1" customHeight="1">
      <c r="B95" s="30"/>
      <c r="L95" s="30"/>
    </row>
    <row r="96" spans="2:47" s="1" customFormat="1" ht="22.9" hidden="1" customHeight="1">
      <c r="B96" s="30"/>
      <c r="C96" s="101" t="s">
        <v>111</v>
      </c>
      <c r="J96" s="64">
        <f>J118</f>
        <v>0</v>
      </c>
      <c r="L96" s="30"/>
      <c r="AU96" s="15" t="s">
        <v>112</v>
      </c>
    </row>
    <row r="97" spans="2:12" s="8" customFormat="1" ht="24.95" hidden="1" customHeight="1">
      <c r="B97" s="102"/>
      <c r="D97" s="103" t="s">
        <v>113</v>
      </c>
      <c r="E97" s="104"/>
      <c r="F97" s="104"/>
      <c r="G97" s="104"/>
      <c r="H97" s="104"/>
      <c r="I97" s="104"/>
      <c r="J97" s="105">
        <f>J119</f>
        <v>0</v>
      </c>
      <c r="L97" s="102"/>
    </row>
    <row r="98" spans="2:12" s="9" customFormat="1" ht="19.899999999999999" hidden="1" customHeight="1">
      <c r="B98" s="106"/>
      <c r="D98" s="107" t="s">
        <v>116</v>
      </c>
      <c r="E98" s="108"/>
      <c r="F98" s="108"/>
      <c r="G98" s="108"/>
      <c r="H98" s="108"/>
      <c r="I98" s="108"/>
      <c r="J98" s="109">
        <f>J120</f>
        <v>0</v>
      </c>
      <c r="L98" s="106"/>
    </row>
    <row r="99" spans="2:12" s="1" customFormat="1" ht="21.75" hidden="1" customHeight="1">
      <c r="B99" s="30"/>
      <c r="L99" s="30"/>
    </row>
    <row r="100" spans="2:12" s="1" customFormat="1" ht="6.95" hidden="1" customHeight="1"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30"/>
    </row>
    <row r="101" spans="2:12" hidden="1"/>
    <row r="102" spans="2:12" hidden="1"/>
    <row r="103" spans="2:12" hidden="1"/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0"/>
    </row>
    <row r="105" spans="2:12" s="1" customFormat="1" ht="24.95" customHeight="1">
      <c r="B105" s="30"/>
      <c r="C105" s="19" t="s">
        <v>118</v>
      </c>
      <c r="L105" s="30"/>
    </row>
    <row r="106" spans="2:12" s="1" customFormat="1" ht="6.95" customHeight="1">
      <c r="B106" s="30"/>
      <c r="L106" s="30"/>
    </row>
    <row r="107" spans="2:12" s="1" customFormat="1" ht="12" customHeight="1">
      <c r="B107" s="30"/>
      <c r="C107" s="25" t="s">
        <v>16</v>
      </c>
      <c r="L107" s="30"/>
    </row>
    <row r="108" spans="2:12" s="1" customFormat="1" ht="16.5" customHeight="1">
      <c r="B108" s="30"/>
      <c r="E108" s="220" t="str">
        <f>E7</f>
        <v>Lesní cesta Na rovinkách</v>
      </c>
      <c r="F108" s="221"/>
      <c r="G108" s="221"/>
      <c r="H108" s="221"/>
      <c r="L108" s="30"/>
    </row>
    <row r="109" spans="2:12" s="1" customFormat="1" ht="12" customHeight="1">
      <c r="B109" s="30"/>
      <c r="C109" s="25" t="s">
        <v>106</v>
      </c>
      <c r="L109" s="30"/>
    </row>
    <row r="110" spans="2:12" s="1" customFormat="1" ht="16.5" customHeight="1">
      <c r="B110" s="30"/>
      <c r="E110" s="210" t="str">
        <f>E9</f>
        <v>2023/22b - 009.01 - zlepšení podloží</v>
      </c>
      <c r="F110" s="219"/>
      <c r="G110" s="219"/>
      <c r="H110" s="219"/>
      <c r="L110" s="30"/>
    </row>
    <row r="111" spans="2:12" s="1" customFormat="1" ht="6.95" customHeight="1">
      <c r="B111" s="30"/>
      <c r="L111" s="30"/>
    </row>
    <row r="112" spans="2:12" s="1" customFormat="1" ht="12" customHeight="1">
      <c r="B112" s="30"/>
      <c r="C112" s="25" t="s">
        <v>20</v>
      </c>
      <c r="F112" s="23" t="str">
        <f>F12</f>
        <v>Červená Třemešná</v>
      </c>
      <c r="I112" s="25" t="s">
        <v>22</v>
      </c>
      <c r="J112" s="50" t="str">
        <f>IF(J12="","",J12)</f>
        <v>10. 8. 2023</v>
      </c>
      <c r="L112" s="30"/>
    </row>
    <row r="113" spans="2:65" s="1" customFormat="1" ht="6.95" customHeight="1">
      <c r="B113" s="30"/>
      <c r="L113" s="30"/>
    </row>
    <row r="114" spans="2:65" s="1" customFormat="1" ht="15.2" customHeight="1">
      <c r="B114" s="30"/>
      <c r="C114" s="25" t="s">
        <v>24</v>
      </c>
      <c r="F114" s="23" t="str">
        <f>E15</f>
        <v>Obec Červená Třemešná</v>
      </c>
      <c r="I114" s="25" t="s">
        <v>32</v>
      </c>
      <c r="J114" s="28" t="str">
        <f>E21</f>
        <v>Ing. Jiří Ježek</v>
      </c>
      <c r="L114" s="30"/>
    </row>
    <row r="115" spans="2:65" s="1" customFormat="1" ht="15.2" customHeight="1">
      <c r="B115" s="30"/>
      <c r="C115" s="25" t="s">
        <v>30</v>
      </c>
      <c r="F115" s="23" t="str">
        <f>IF(E18="","",E18)</f>
        <v>Vyplň údaj</v>
      </c>
      <c r="I115" s="25" t="s">
        <v>37</v>
      </c>
      <c r="J115" s="28" t="str">
        <f>E24</f>
        <v>Ing. Jiří Ježek</v>
      </c>
      <c r="L115" s="30"/>
    </row>
    <row r="116" spans="2:65" s="1" customFormat="1" ht="10.35" customHeight="1">
      <c r="B116" s="30"/>
      <c r="L116" s="30"/>
    </row>
    <row r="117" spans="2:65" s="10" customFormat="1" ht="29.25" customHeight="1">
      <c r="B117" s="110"/>
      <c r="C117" s="111" t="s">
        <v>119</v>
      </c>
      <c r="D117" s="112" t="s">
        <v>64</v>
      </c>
      <c r="E117" s="112" t="s">
        <v>60</v>
      </c>
      <c r="F117" s="112" t="s">
        <v>61</v>
      </c>
      <c r="G117" s="112" t="s">
        <v>120</v>
      </c>
      <c r="H117" s="112" t="s">
        <v>121</v>
      </c>
      <c r="I117" s="112" t="s">
        <v>122</v>
      </c>
      <c r="J117" s="112" t="s">
        <v>110</v>
      </c>
      <c r="K117" s="113" t="s">
        <v>123</v>
      </c>
      <c r="L117" s="110"/>
      <c r="M117" s="57" t="s">
        <v>1</v>
      </c>
      <c r="N117" s="58" t="s">
        <v>43</v>
      </c>
      <c r="O117" s="58" t="s">
        <v>124</v>
      </c>
      <c r="P117" s="58" t="s">
        <v>125</v>
      </c>
      <c r="Q117" s="58" t="s">
        <v>126</v>
      </c>
      <c r="R117" s="58" t="s">
        <v>127</v>
      </c>
      <c r="S117" s="58" t="s">
        <v>128</v>
      </c>
      <c r="T117" s="59" t="s">
        <v>129</v>
      </c>
    </row>
    <row r="118" spans="2:65" s="1" customFormat="1" ht="22.9" customHeight="1">
      <c r="B118" s="30"/>
      <c r="C118" s="62" t="s">
        <v>130</v>
      </c>
      <c r="J118" s="114">
        <f>BK118</f>
        <v>0</v>
      </c>
      <c r="L118" s="30"/>
      <c r="M118" s="60"/>
      <c r="N118" s="51"/>
      <c r="O118" s="51"/>
      <c r="P118" s="115">
        <f>P119</f>
        <v>0</v>
      </c>
      <c r="Q118" s="51"/>
      <c r="R118" s="115">
        <f>R119</f>
        <v>52.618000000000002</v>
      </c>
      <c r="S118" s="51"/>
      <c r="T118" s="116">
        <f>T119</f>
        <v>0</v>
      </c>
      <c r="AT118" s="15" t="s">
        <v>78</v>
      </c>
      <c r="AU118" s="15" t="s">
        <v>112</v>
      </c>
      <c r="BK118" s="117">
        <f>BK119</f>
        <v>0</v>
      </c>
    </row>
    <row r="119" spans="2:65" s="11" customFormat="1" ht="25.9" customHeight="1">
      <c r="B119" s="118"/>
      <c r="D119" s="119" t="s">
        <v>78</v>
      </c>
      <c r="E119" s="120" t="s">
        <v>131</v>
      </c>
      <c r="F119" s="120" t="s">
        <v>132</v>
      </c>
      <c r="I119" s="121"/>
      <c r="J119" s="122">
        <f>BK119</f>
        <v>0</v>
      </c>
      <c r="L119" s="118"/>
      <c r="M119" s="123"/>
      <c r="P119" s="124">
        <f>P120</f>
        <v>0</v>
      </c>
      <c r="R119" s="124">
        <f>R120</f>
        <v>52.618000000000002</v>
      </c>
      <c r="T119" s="125">
        <f>T120</f>
        <v>0</v>
      </c>
      <c r="AR119" s="119" t="s">
        <v>87</v>
      </c>
      <c r="AT119" s="126" t="s">
        <v>78</v>
      </c>
      <c r="AU119" s="126" t="s">
        <v>79</v>
      </c>
      <c r="AY119" s="119" t="s">
        <v>133</v>
      </c>
      <c r="BK119" s="127">
        <f>BK120</f>
        <v>0</v>
      </c>
    </row>
    <row r="120" spans="2:65" s="11" customFormat="1" ht="22.9" customHeight="1">
      <c r="B120" s="118"/>
      <c r="D120" s="119" t="s">
        <v>78</v>
      </c>
      <c r="E120" s="128" t="s">
        <v>160</v>
      </c>
      <c r="F120" s="128" t="s">
        <v>199</v>
      </c>
      <c r="I120" s="121"/>
      <c r="J120" s="129">
        <f>BK120</f>
        <v>0</v>
      </c>
      <c r="L120" s="118"/>
      <c r="M120" s="123"/>
      <c r="P120" s="124">
        <f>SUM(P121:P127)</f>
        <v>0</v>
      </c>
      <c r="R120" s="124">
        <f>SUM(R121:R127)</f>
        <v>52.618000000000002</v>
      </c>
      <c r="T120" s="125">
        <f>SUM(T121:T127)</f>
        <v>0</v>
      </c>
      <c r="AR120" s="119" t="s">
        <v>87</v>
      </c>
      <c r="AT120" s="126" t="s">
        <v>78</v>
      </c>
      <c r="AU120" s="126" t="s">
        <v>87</v>
      </c>
      <c r="AY120" s="119" t="s">
        <v>133</v>
      </c>
      <c r="BK120" s="127">
        <f>SUM(BK121:BK127)</f>
        <v>0</v>
      </c>
    </row>
    <row r="121" spans="2:65" s="1" customFormat="1" ht="24.2" customHeight="1">
      <c r="B121" s="130"/>
      <c r="C121" s="131" t="s">
        <v>87</v>
      </c>
      <c r="D121" s="131" t="s">
        <v>135</v>
      </c>
      <c r="E121" s="132" t="s">
        <v>218</v>
      </c>
      <c r="F121" s="133" t="s">
        <v>219</v>
      </c>
      <c r="G121" s="134" t="s">
        <v>138</v>
      </c>
      <c r="H121" s="135">
        <v>3372.98</v>
      </c>
      <c r="I121" s="136"/>
      <c r="J121" s="137">
        <f>ROUND(I121*H121,2)</f>
        <v>0</v>
      </c>
      <c r="K121" s="133" t="s">
        <v>139</v>
      </c>
      <c r="L121" s="30"/>
      <c r="M121" s="138" t="s">
        <v>1</v>
      </c>
      <c r="N121" s="139" t="s">
        <v>44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140</v>
      </c>
      <c r="AT121" s="142" t="s">
        <v>135</v>
      </c>
      <c r="AU121" s="142" t="s">
        <v>89</v>
      </c>
      <c r="AY121" s="15" t="s">
        <v>133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5" t="s">
        <v>87</v>
      </c>
      <c r="BK121" s="143">
        <f>ROUND(I121*H121,2)</f>
        <v>0</v>
      </c>
      <c r="BL121" s="15" t="s">
        <v>140</v>
      </c>
      <c r="BM121" s="142" t="s">
        <v>220</v>
      </c>
    </row>
    <row r="122" spans="2:65" s="12" customFormat="1">
      <c r="B122" s="148"/>
      <c r="D122" s="144" t="s">
        <v>144</v>
      </c>
      <c r="E122" s="149" t="s">
        <v>1</v>
      </c>
      <c r="F122" s="150" t="s">
        <v>192</v>
      </c>
      <c r="H122" s="151">
        <v>3151.16</v>
      </c>
      <c r="I122" s="152"/>
      <c r="L122" s="148"/>
      <c r="M122" s="153"/>
      <c r="T122" s="154"/>
      <c r="AT122" s="149" t="s">
        <v>144</v>
      </c>
      <c r="AU122" s="149" t="s">
        <v>89</v>
      </c>
      <c r="AV122" s="12" t="s">
        <v>89</v>
      </c>
      <c r="AW122" s="12" t="s">
        <v>36</v>
      </c>
      <c r="AX122" s="12" t="s">
        <v>79</v>
      </c>
      <c r="AY122" s="149" t="s">
        <v>133</v>
      </c>
    </row>
    <row r="123" spans="2:65" s="12" customFormat="1">
      <c r="B123" s="148"/>
      <c r="D123" s="144" t="s">
        <v>144</v>
      </c>
      <c r="E123" s="149" t="s">
        <v>1</v>
      </c>
      <c r="F123" s="150" t="s">
        <v>221</v>
      </c>
      <c r="H123" s="151">
        <v>221.82</v>
      </c>
      <c r="I123" s="152"/>
      <c r="L123" s="148"/>
      <c r="M123" s="153"/>
      <c r="T123" s="154"/>
      <c r="AT123" s="149" t="s">
        <v>144</v>
      </c>
      <c r="AU123" s="149" t="s">
        <v>89</v>
      </c>
      <c r="AV123" s="12" t="s">
        <v>89</v>
      </c>
      <c r="AW123" s="12" t="s">
        <v>36</v>
      </c>
      <c r="AX123" s="12" t="s">
        <v>79</v>
      </c>
      <c r="AY123" s="149" t="s">
        <v>133</v>
      </c>
    </row>
    <row r="124" spans="2:65" s="13" customFormat="1">
      <c r="B124" s="155"/>
      <c r="D124" s="144" t="s">
        <v>144</v>
      </c>
      <c r="E124" s="156" t="s">
        <v>1</v>
      </c>
      <c r="F124" s="157" t="s">
        <v>146</v>
      </c>
      <c r="H124" s="158">
        <v>3372.98</v>
      </c>
      <c r="I124" s="159"/>
      <c r="L124" s="155"/>
      <c r="M124" s="160"/>
      <c r="T124" s="161"/>
      <c r="AT124" s="156" t="s">
        <v>144</v>
      </c>
      <c r="AU124" s="156" t="s">
        <v>89</v>
      </c>
      <c r="AV124" s="13" t="s">
        <v>140</v>
      </c>
      <c r="AW124" s="13" t="s">
        <v>36</v>
      </c>
      <c r="AX124" s="13" t="s">
        <v>87</v>
      </c>
      <c r="AY124" s="156" t="s">
        <v>133</v>
      </c>
    </row>
    <row r="125" spans="2:65" s="1" customFormat="1" ht="16.5" customHeight="1">
      <c r="B125" s="130"/>
      <c r="C125" s="162" t="s">
        <v>89</v>
      </c>
      <c r="D125" s="162" t="s">
        <v>194</v>
      </c>
      <c r="E125" s="163" t="s">
        <v>222</v>
      </c>
      <c r="F125" s="164" t="s">
        <v>223</v>
      </c>
      <c r="G125" s="165" t="s">
        <v>215</v>
      </c>
      <c r="H125" s="166">
        <v>52.618000000000002</v>
      </c>
      <c r="I125" s="167"/>
      <c r="J125" s="168">
        <f>ROUND(I125*H125,2)</f>
        <v>0</v>
      </c>
      <c r="K125" s="164" t="s">
        <v>139</v>
      </c>
      <c r="L125" s="169"/>
      <c r="M125" s="170" t="s">
        <v>1</v>
      </c>
      <c r="N125" s="171" t="s">
        <v>44</v>
      </c>
      <c r="P125" s="140">
        <f>O125*H125</f>
        <v>0</v>
      </c>
      <c r="Q125" s="140">
        <v>1</v>
      </c>
      <c r="R125" s="140">
        <f>Q125*H125</f>
        <v>52.618000000000002</v>
      </c>
      <c r="S125" s="140">
        <v>0</v>
      </c>
      <c r="T125" s="141">
        <f>S125*H125</f>
        <v>0</v>
      </c>
      <c r="AR125" s="142" t="s">
        <v>176</v>
      </c>
      <c r="AT125" s="142" t="s">
        <v>194</v>
      </c>
      <c r="AU125" s="142" t="s">
        <v>89</v>
      </c>
      <c r="AY125" s="15" t="s">
        <v>133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5" t="s">
        <v>87</v>
      </c>
      <c r="BK125" s="143">
        <f>ROUND(I125*H125,2)</f>
        <v>0</v>
      </c>
      <c r="BL125" s="15" t="s">
        <v>140</v>
      </c>
      <c r="BM125" s="142" t="s">
        <v>224</v>
      </c>
    </row>
    <row r="126" spans="2:65" s="12" customFormat="1">
      <c r="B126" s="148"/>
      <c r="D126" s="144" t="s">
        <v>144</v>
      </c>
      <c r="E126" s="149" t="s">
        <v>1</v>
      </c>
      <c r="F126" s="150" t="s">
        <v>225</v>
      </c>
      <c r="H126" s="151">
        <v>52.618000000000002</v>
      </c>
      <c r="I126" s="152"/>
      <c r="L126" s="148"/>
      <c r="M126" s="153"/>
      <c r="T126" s="154"/>
      <c r="AT126" s="149" t="s">
        <v>144</v>
      </c>
      <c r="AU126" s="149" t="s">
        <v>89</v>
      </c>
      <c r="AV126" s="12" t="s">
        <v>89</v>
      </c>
      <c r="AW126" s="12" t="s">
        <v>36</v>
      </c>
      <c r="AX126" s="12" t="s">
        <v>79</v>
      </c>
      <c r="AY126" s="149" t="s">
        <v>133</v>
      </c>
    </row>
    <row r="127" spans="2:65" s="13" customFormat="1">
      <c r="B127" s="155"/>
      <c r="D127" s="144" t="s">
        <v>144</v>
      </c>
      <c r="E127" s="156" t="s">
        <v>1</v>
      </c>
      <c r="F127" s="157" t="s">
        <v>146</v>
      </c>
      <c r="H127" s="158">
        <v>52.618000000000002</v>
      </c>
      <c r="I127" s="159"/>
      <c r="L127" s="155"/>
      <c r="M127" s="177"/>
      <c r="N127" s="178"/>
      <c r="O127" s="178"/>
      <c r="P127" s="178"/>
      <c r="Q127" s="178"/>
      <c r="R127" s="178"/>
      <c r="S127" s="178"/>
      <c r="T127" s="179"/>
      <c r="AT127" s="156" t="s">
        <v>144</v>
      </c>
      <c r="AU127" s="156" t="s">
        <v>89</v>
      </c>
      <c r="AV127" s="13" t="s">
        <v>140</v>
      </c>
      <c r="AW127" s="13" t="s">
        <v>36</v>
      </c>
      <c r="AX127" s="13" t="s">
        <v>87</v>
      </c>
      <c r="AY127" s="156" t="s">
        <v>133</v>
      </c>
    </row>
    <row r="128" spans="2:65" s="1" customFormat="1" ht="6.95" customHeight="1"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30"/>
    </row>
  </sheetData>
  <autoFilter ref="C117:K127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4"/>
  <sheetViews>
    <sheetView showGridLines="0" topLeftCell="A33" workbookViewId="0">
      <selection activeCell="K153" sqref="K15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0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5" t="s">
        <v>95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89</v>
      </c>
    </row>
    <row r="4" spans="2:46" ht="24.95" customHeight="1">
      <c r="B4" s="18"/>
      <c r="D4" s="19" t="s">
        <v>105</v>
      </c>
      <c r="L4" s="18"/>
      <c r="M4" s="86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0" t="str">
        <f>'Rekapitulace stavby'!K6</f>
        <v>Lesní cesta Na rovinkách</v>
      </c>
      <c r="F7" s="221"/>
      <c r="G7" s="221"/>
      <c r="H7" s="221"/>
      <c r="L7" s="18"/>
    </row>
    <row r="8" spans="2:46" s="1" customFormat="1" ht="12" customHeight="1">
      <c r="B8" s="30"/>
      <c r="D8" s="25" t="s">
        <v>106</v>
      </c>
      <c r="L8" s="30"/>
    </row>
    <row r="9" spans="2:46" s="1" customFormat="1" ht="16.5" customHeight="1">
      <c r="B9" s="30"/>
      <c r="E9" s="210" t="s">
        <v>226</v>
      </c>
      <c r="F9" s="219"/>
      <c r="G9" s="219"/>
      <c r="H9" s="219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 t="str">
        <f>'Rekapitulace stavby'!AN8</f>
        <v>10. 8. 2023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26</v>
      </c>
      <c r="L14" s="30"/>
    </row>
    <row r="15" spans="2:46" s="1" customFormat="1" ht="18" customHeight="1">
      <c r="B15" s="30"/>
      <c r="E15" s="23" t="s">
        <v>27</v>
      </c>
      <c r="I15" s="25" t="s">
        <v>28</v>
      </c>
      <c r="J15" s="23" t="s">
        <v>29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30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22" t="str">
        <f>'Rekapitulace stavby'!E14</f>
        <v>Vyplň údaj</v>
      </c>
      <c r="F18" s="192"/>
      <c r="G18" s="192"/>
      <c r="H18" s="192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32</v>
      </c>
      <c r="I20" s="25" t="s">
        <v>25</v>
      </c>
      <c r="J20" s="23" t="s">
        <v>33</v>
      </c>
      <c r="L20" s="30"/>
    </row>
    <row r="21" spans="2:12" s="1" customFormat="1" ht="18" customHeight="1">
      <c r="B21" s="30"/>
      <c r="E21" s="23" t="s">
        <v>34</v>
      </c>
      <c r="I21" s="25" t="s">
        <v>28</v>
      </c>
      <c r="J21" s="23" t="s">
        <v>35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37</v>
      </c>
      <c r="I23" s="25" t="s">
        <v>25</v>
      </c>
      <c r="J23" s="23" t="s">
        <v>33</v>
      </c>
      <c r="L23" s="30"/>
    </row>
    <row r="24" spans="2:12" s="1" customFormat="1" ht="18" customHeight="1">
      <c r="B24" s="30"/>
      <c r="E24" s="23" t="s">
        <v>34</v>
      </c>
      <c r="I24" s="25" t="s">
        <v>28</v>
      </c>
      <c r="J24" s="23" t="s">
        <v>35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38</v>
      </c>
      <c r="L26" s="30"/>
    </row>
    <row r="27" spans="2:12" s="7" customFormat="1" ht="16.5" customHeight="1">
      <c r="B27" s="87"/>
      <c r="E27" s="196" t="s">
        <v>1</v>
      </c>
      <c r="F27" s="196"/>
      <c r="G27" s="196"/>
      <c r="H27" s="196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39</v>
      </c>
      <c r="J30" s="64">
        <f>ROUND(J121,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5" customHeight="1">
      <c r="B33" s="30"/>
      <c r="D33" s="53" t="s">
        <v>43</v>
      </c>
      <c r="E33" s="25" t="s">
        <v>44</v>
      </c>
      <c r="F33" s="89">
        <f>ROUND((SUM(BE121:BE153)),  2)</f>
        <v>0</v>
      </c>
      <c r="I33" s="90">
        <v>0.21</v>
      </c>
      <c r="J33" s="89">
        <f>ROUND(((SUM(BE121:BE153))*I33),  2)</f>
        <v>0</v>
      </c>
      <c r="L33" s="30"/>
    </row>
    <row r="34" spans="2:12" s="1" customFormat="1" ht="14.45" customHeight="1">
      <c r="B34" s="30"/>
      <c r="E34" s="25" t="s">
        <v>45</v>
      </c>
      <c r="F34" s="89">
        <f>ROUND((SUM(BF121:BF153)),  2)</f>
        <v>0</v>
      </c>
      <c r="I34" s="90">
        <v>0.15</v>
      </c>
      <c r="J34" s="89">
        <f>ROUND(((SUM(BF121:BF153))*I34),  2)</f>
        <v>0</v>
      </c>
      <c r="L34" s="30"/>
    </row>
    <row r="35" spans="2:12" s="1" customFormat="1" ht="14.45" hidden="1" customHeight="1">
      <c r="B35" s="30"/>
      <c r="E35" s="25" t="s">
        <v>46</v>
      </c>
      <c r="F35" s="89">
        <f>ROUND((SUM(BG121:BG153)),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47</v>
      </c>
      <c r="F36" s="89">
        <f>ROUND((SUM(BH121:BH153)),  2)</f>
        <v>0</v>
      </c>
      <c r="I36" s="90">
        <v>0.15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48</v>
      </c>
      <c r="F37" s="89">
        <f>ROUND((SUM(BI121:BI153)),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49</v>
      </c>
      <c r="E39" s="55"/>
      <c r="F39" s="55"/>
      <c r="G39" s="93" t="s">
        <v>50</v>
      </c>
      <c r="H39" s="94" t="s">
        <v>51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52</v>
      </c>
      <c r="E50" s="40"/>
      <c r="F50" s="40"/>
      <c r="G50" s="39" t="s">
        <v>53</v>
      </c>
      <c r="H50" s="40"/>
      <c r="I50" s="40"/>
      <c r="J50" s="40"/>
      <c r="K50" s="40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1" t="s">
        <v>54</v>
      </c>
      <c r="E61" s="32"/>
      <c r="F61" s="97" t="s">
        <v>55</v>
      </c>
      <c r="G61" s="41" t="s">
        <v>54</v>
      </c>
      <c r="H61" s="32"/>
      <c r="I61" s="32"/>
      <c r="J61" s="98" t="s">
        <v>55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9" t="s">
        <v>56</v>
      </c>
      <c r="E65" s="40"/>
      <c r="F65" s="40"/>
      <c r="G65" s="39" t="s">
        <v>57</v>
      </c>
      <c r="H65" s="40"/>
      <c r="I65" s="40"/>
      <c r="J65" s="40"/>
      <c r="K65" s="40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1" t="s">
        <v>54</v>
      </c>
      <c r="E76" s="32"/>
      <c r="F76" s="97" t="s">
        <v>55</v>
      </c>
      <c r="G76" s="41" t="s">
        <v>54</v>
      </c>
      <c r="H76" s="32"/>
      <c r="I76" s="32"/>
      <c r="J76" s="98" t="s">
        <v>55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hidden="1" customHeight="1">
      <c r="B82" s="30"/>
      <c r="C82" s="19" t="s">
        <v>108</v>
      </c>
      <c r="L82" s="30"/>
    </row>
    <row r="83" spans="2:47" s="1" customFormat="1" ht="6.95" hidden="1" customHeight="1">
      <c r="B83" s="30"/>
      <c r="L83" s="30"/>
    </row>
    <row r="84" spans="2:47" s="1" customFormat="1" ht="12" hidden="1" customHeight="1">
      <c r="B84" s="30"/>
      <c r="C84" s="25" t="s">
        <v>16</v>
      </c>
      <c r="L84" s="30"/>
    </row>
    <row r="85" spans="2:47" s="1" customFormat="1" ht="16.5" hidden="1" customHeight="1">
      <c r="B85" s="30"/>
      <c r="E85" s="220" t="str">
        <f>E7</f>
        <v>Lesní cesta Na rovinkách</v>
      </c>
      <c r="F85" s="221"/>
      <c r="G85" s="221"/>
      <c r="H85" s="221"/>
      <c r="L85" s="30"/>
    </row>
    <row r="86" spans="2:47" s="1" customFormat="1" ht="12" hidden="1" customHeight="1">
      <c r="B86" s="30"/>
      <c r="C86" s="25" t="s">
        <v>106</v>
      </c>
      <c r="L86" s="30"/>
    </row>
    <row r="87" spans="2:47" s="1" customFormat="1" ht="16.5" hidden="1" customHeight="1">
      <c r="B87" s="30"/>
      <c r="E87" s="210" t="str">
        <f>E9</f>
        <v>2023/22c - 009.16 - obratiště</v>
      </c>
      <c r="F87" s="219"/>
      <c r="G87" s="219"/>
      <c r="H87" s="219"/>
      <c r="L87" s="30"/>
    </row>
    <row r="88" spans="2:47" s="1" customFormat="1" ht="6.95" hidden="1" customHeight="1">
      <c r="B88" s="30"/>
      <c r="L88" s="30"/>
    </row>
    <row r="89" spans="2:47" s="1" customFormat="1" ht="12" hidden="1" customHeight="1">
      <c r="B89" s="30"/>
      <c r="C89" s="25" t="s">
        <v>20</v>
      </c>
      <c r="F89" s="23" t="str">
        <f>F12</f>
        <v>Červená Třemešná</v>
      </c>
      <c r="I89" s="25" t="s">
        <v>22</v>
      </c>
      <c r="J89" s="50" t="str">
        <f>IF(J12="","",J12)</f>
        <v>10. 8. 2023</v>
      </c>
      <c r="L89" s="30"/>
    </row>
    <row r="90" spans="2:47" s="1" customFormat="1" ht="6.95" hidden="1" customHeight="1">
      <c r="B90" s="30"/>
      <c r="L90" s="30"/>
    </row>
    <row r="91" spans="2:47" s="1" customFormat="1" ht="15.2" hidden="1" customHeight="1">
      <c r="B91" s="30"/>
      <c r="C91" s="25" t="s">
        <v>24</v>
      </c>
      <c r="F91" s="23" t="str">
        <f>E15</f>
        <v>Obec Červená Třemešná</v>
      </c>
      <c r="I91" s="25" t="s">
        <v>32</v>
      </c>
      <c r="J91" s="28" t="str">
        <f>E21</f>
        <v>Ing. Jiří Ježek</v>
      </c>
      <c r="L91" s="30"/>
    </row>
    <row r="92" spans="2:47" s="1" customFormat="1" ht="15.2" hidden="1" customHeight="1">
      <c r="B92" s="30"/>
      <c r="C92" s="25" t="s">
        <v>30</v>
      </c>
      <c r="F92" s="23" t="str">
        <f>IF(E18="","",E18)</f>
        <v>Vyplň údaj</v>
      </c>
      <c r="I92" s="25" t="s">
        <v>37</v>
      </c>
      <c r="J92" s="28" t="str">
        <f>E24</f>
        <v>Ing. Jiří Ježek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99" t="s">
        <v>109</v>
      </c>
      <c r="D94" s="91"/>
      <c r="E94" s="91"/>
      <c r="F94" s="91"/>
      <c r="G94" s="91"/>
      <c r="H94" s="91"/>
      <c r="I94" s="91"/>
      <c r="J94" s="100" t="s">
        <v>110</v>
      </c>
      <c r="K94" s="91"/>
      <c r="L94" s="30"/>
    </row>
    <row r="95" spans="2:47" s="1" customFormat="1" ht="10.35" hidden="1" customHeight="1">
      <c r="B95" s="30"/>
      <c r="L95" s="30"/>
    </row>
    <row r="96" spans="2:47" s="1" customFormat="1" ht="22.9" hidden="1" customHeight="1">
      <c r="B96" s="30"/>
      <c r="C96" s="101" t="s">
        <v>111</v>
      </c>
      <c r="J96" s="64">
        <f>J121</f>
        <v>0</v>
      </c>
      <c r="L96" s="30"/>
      <c r="AU96" s="15" t="s">
        <v>112</v>
      </c>
    </row>
    <row r="97" spans="2:12" s="8" customFormat="1" ht="24.95" hidden="1" customHeight="1">
      <c r="B97" s="102"/>
      <c r="D97" s="103" t="s">
        <v>113</v>
      </c>
      <c r="E97" s="104"/>
      <c r="F97" s="104"/>
      <c r="G97" s="104"/>
      <c r="H97" s="104"/>
      <c r="I97" s="104"/>
      <c r="J97" s="105">
        <f>J122</f>
        <v>0</v>
      </c>
      <c r="L97" s="102"/>
    </row>
    <row r="98" spans="2:12" s="9" customFormat="1" ht="19.899999999999999" hidden="1" customHeight="1">
      <c r="B98" s="106"/>
      <c r="D98" s="107" t="s">
        <v>114</v>
      </c>
      <c r="E98" s="108"/>
      <c r="F98" s="108"/>
      <c r="G98" s="108"/>
      <c r="H98" s="108"/>
      <c r="I98" s="108"/>
      <c r="J98" s="109">
        <f>J123</f>
        <v>0</v>
      </c>
      <c r="L98" s="106"/>
    </row>
    <row r="99" spans="2:12" s="9" customFormat="1" ht="19.899999999999999" hidden="1" customHeight="1">
      <c r="B99" s="106"/>
      <c r="D99" s="107" t="s">
        <v>115</v>
      </c>
      <c r="E99" s="108"/>
      <c r="F99" s="108"/>
      <c r="G99" s="108"/>
      <c r="H99" s="108"/>
      <c r="I99" s="108"/>
      <c r="J99" s="109">
        <f>J139</f>
        <v>0</v>
      </c>
      <c r="L99" s="106"/>
    </row>
    <row r="100" spans="2:12" s="9" customFormat="1" ht="19.899999999999999" hidden="1" customHeight="1">
      <c r="B100" s="106"/>
      <c r="D100" s="107" t="s">
        <v>116</v>
      </c>
      <c r="E100" s="108"/>
      <c r="F100" s="108"/>
      <c r="G100" s="108"/>
      <c r="H100" s="108"/>
      <c r="I100" s="108"/>
      <c r="J100" s="109">
        <f>J145</f>
        <v>0</v>
      </c>
      <c r="L100" s="106"/>
    </row>
    <row r="101" spans="2:12" s="9" customFormat="1" ht="19.899999999999999" hidden="1" customHeight="1">
      <c r="B101" s="106"/>
      <c r="D101" s="107" t="s">
        <v>117</v>
      </c>
      <c r="E101" s="108"/>
      <c r="F101" s="108"/>
      <c r="G101" s="108"/>
      <c r="H101" s="108"/>
      <c r="I101" s="108"/>
      <c r="J101" s="109">
        <f>J152</f>
        <v>0</v>
      </c>
      <c r="L101" s="106"/>
    </row>
    <row r="102" spans="2:12" s="1" customFormat="1" ht="21.75" hidden="1" customHeight="1">
      <c r="B102" s="30"/>
      <c r="L102" s="30"/>
    </row>
    <row r="103" spans="2:12" s="1" customFormat="1" ht="6.95" hidden="1" customHeight="1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30"/>
    </row>
    <row r="104" spans="2:12" hidden="1"/>
    <row r="105" spans="2:12" hidden="1"/>
    <row r="106" spans="2:12" hidden="1"/>
    <row r="107" spans="2:12" s="1" customFormat="1" ht="6.95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0"/>
    </row>
    <row r="108" spans="2:12" s="1" customFormat="1" ht="24.95" customHeight="1">
      <c r="B108" s="30"/>
      <c r="C108" s="19" t="s">
        <v>118</v>
      </c>
      <c r="L108" s="30"/>
    </row>
    <row r="109" spans="2:12" s="1" customFormat="1" ht="6.95" customHeight="1">
      <c r="B109" s="30"/>
      <c r="L109" s="30"/>
    </row>
    <row r="110" spans="2:12" s="1" customFormat="1" ht="12" customHeight="1">
      <c r="B110" s="30"/>
      <c r="C110" s="25" t="s">
        <v>16</v>
      </c>
      <c r="L110" s="30"/>
    </row>
    <row r="111" spans="2:12" s="1" customFormat="1" ht="16.5" customHeight="1">
      <c r="B111" s="30"/>
      <c r="E111" s="220" t="str">
        <f>E7</f>
        <v>Lesní cesta Na rovinkách</v>
      </c>
      <c r="F111" s="221"/>
      <c r="G111" s="221"/>
      <c r="H111" s="221"/>
      <c r="L111" s="30"/>
    </row>
    <row r="112" spans="2:12" s="1" customFormat="1" ht="12" customHeight="1">
      <c r="B112" s="30"/>
      <c r="C112" s="25" t="s">
        <v>106</v>
      </c>
      <c r="L112" s="30"/>
    </row>
    <row r="113" spans="2:65" s="1" customFormat="1" ht="16.5" customHeight="1">
      <c r="B113" s="30"/>
      <c r="E113" s="210" t="str">
        <f>E9</f>
        <v>2023/22c - 009.16 - obratiště</v>
      </c>
      <c r="F113" s="219"/>
      <c r="G113" s="219"/>
      <c r="H113" s="219"/>
      <c r="L113" s="30"/>
    </row>
    <row r="114" spans="2:65" s="1" customFormat="1" ht="6.95" customHeight="1">
      <c r="B114" s="30"/>
      <c r="L114" s="30"/>
    </row>
    <row r="115" spans="2:65" s="1" customFormat="1" ht="12" customHeight="1">
      <c r="B115" s="30"/>
      <c r="C115" s="25" t="s">
        <v>20</v>
      </c>
      <c r="F115" s="23" t="str">
        <f>F12</f>
        <v>Červená Třemešná</v>
      </c>
      <c r="I115" s="25" t="s">
        <v>22</v>
      </c>
      <c r="J115" s="50" t="str">
        <f>IF(J12="","",J12)</f>
        <v>10. 8. 2023</v>
      </c>
      <c r="L115" s="30"/>
    </row>
    <row r="116" spans="2:65" s="1" customFormat="1" ht="6.95" customHeight="1">
      <c r="B116" s="30"/>
      <c r="L116" s="30"/>
    </row>
    <row r="117" spans="2:65" s="1" customFormat="1" ht="15.2" customHeight="1">
      <c r="B117" s="30"/>
      <c r="C117" s="25" t="s">
        <v>24</v>
      </c>
      <c r="F117" s="23" t="str">
        <f>E15</f>
        <v>Obec Červená Třemešná</v>
      </c>
      <c r="I117" s="25" t="s">
        <v>32</v>
      </c>
      <c r="J117" s="28" t="str">
        <f>E21</f>
        <v>Ing. Jiří Ježek</v>
      </c>
      <c r="L117" s="30"/>
    </row>
    <row r="118" spans="2:65" s="1" customFormat="1" ht="15.2" customHeight="1">
      <c r="B118" s="30"/>
      <c r="C118" s="25" t="s">
        <v>30</v>
      </c>
      <c r="F118" s="23" t="str">
        <f>IF(E18="","",E18)</f>
        <v>Vyplň údaj</v>
      </c>
      <c r="I118" s="25" t="s">
        <v>37</v>
      </c>
      <c r="J118" s="28" t="str">
        <f>E24</f>
        <v>Ing. Jiří Ježek</v>
      </c>
      <c r="L118" s="30"/>
    </row>
    <row r="119" spans="2:65" s="1" customFormat="1" ht="10.35" customHeight="1">
      <c r="B119" s="30"/>
      <c r="L119" s="30"/>
    </row>
    <row r="120" spans="2:65" s="10" customFormat="1" ht="29.25" customHeight="1">
      <c r="B120" s="110"/>
      <c r="C120" s="111" t="s">
        <v>119</v>
      </c>
      <c r="D120" s="112" t="s">
        <v>64</v>
      </c>
      <c r="E120" s="112" t="s">
        <v>60</v>
      </c>
      <c r="F120" s="112" t="s">
        <v>61</v>
      </c>
      <c r="G120" s="112" t="s">
        <v>120</v>
      </c>
      <c r="H120" s="112" t="s">
        <v>121</v>
      </c>
      <c r="I120" s="112" t="s">
        <v>122</v>
      </c>
      <c r="J120" s="112" t="s">
        <v>110</v>
      </c>
      <c r="K120" s="113" t="s">
        <v>123</v>
      </c>
      <c r="L120" s="110"/>
      <c r="M120" s="57" t="s">
        <v>1</v>
      </c>
      <c r="N120" s="58" t="s">
        <v>43</v>
      </c>
      <c r="O120" s="58" t="s">
        <v>124</v>
      </c>
      <c r="P120" s="58" t="s">
        <v>125</v>
      </c>
      <c r="Q120" s="58" t="s">
        <v>126</v>
      </c>
      <c r="R120" s="58" t="s">
        <v>127</v>
      </c>
      <c r="S120" s="58" t="s">
        <v>128</v>
      </c>
      <c r="T120" s="59" t="s">
        <v>129</v>
      </c>
    </row>
    <row r="121" spans="2:65" s="1" customFormat="1" ht="22.9" customHeight="1">
      <c r="B121" s="30"/>
      <c r="C121" s="62" t="s">
        <v>130</v>
      </c>
      <c r="J121" s="114">
        <f>BK121</f>
        <v>0</v>
      </c>
      <c r="L121" s="30"/>
      <c r="M121" s="60"/>
      <c r="N121" s="51"/>
      <c r="O121" s="51"/>
      <c r="P121" s="115">
        <f>P122</f>
        <v>0</v>
      </c>
      <c r="Q121" s="51"/>
      <c r="R121" s="115">
        <f>R122</f>
        <v>199.17661439999998</v>
      </c>
      <c r="S121" s="51"/>
      <c r="T121" s="116">
        <f>T122</f>
        <v>0</v>
      </c>
      <c r="AT121" s="15" t="s">
        <v>78</v>
      </c>
      <c r="AU121" s="15" t="s">
        <v>112</v>
      </c>
      <c r="BK121" s="117">
        <f>BK122</f>
        <v>0</v>
      </c>
    </row>
    <row r="122" spans="2:65" s="11" customFormat="1" ht="25.9" customHeight="1">
      <c r="B122" s="118"/>
      <c r="D122" s="119" t="s">
        <v>78</v>
      </c>
      <c r="E122" s="120" t="s">
        <v>131</v>
      </c>
      <c r="F122" s="120" t="s">
        <v>132</v>
      </c>
      <c r="I122" s="121"/>
      <c r="J122" s="122">
        <f>BK122</f>
        <v>0</v>
      </c>
      <c r="L122" s="118"/>
      <c r="M122" s="123"/>
      <c r="P122" s="124">
        <f>P123+P139+P145+P152</f>
        <v>0</v>
      </c>
      <c r="R122" s="124">
        <f>R123+R139+R145+R152</f>
        <v>199.17661439999998</v>
      </c>
      <c r="T122" s="125">
        <f>T123+T139+T145+T152</f>
        <v>0</v>
      </c>
      <c r="AR122" s="119" t="s">
        <v>87</v>
      </c>
      <c r="AT122" s="126" t="s">
        <v>78</v>
      </c>
      <c r="AU122" s="126" t="s">
        <v>79</v>
      </c>
      <c r="AY122" s="119" t="s">
        <v>133</v>
      </c>
      <c r="BK122" s="127">
        <f>BK123+BK139+BK145+BK152</f>
        <v>0</v>
      </c>
    </row>
    <row r="123" spans="2:65" s="11" customFormat="1" ht="22.9" customHeight="1">
      <c r="B123" s="118"/>
      <c r="D123" s="119" t="s">
        <v>78</v>
      </c>
      <c r="E123" s="128" t="s">
        <v>87</v>
      </c>
      <c r="F123" s="128" t="s">
        <v>134</v>
      </c>
      <c r="I123" s="121"/>
      <c r="J123" s="129">
        <f>BK123</f>
        <v>0</v>
      </c>
      <c r="L123" s="118"/>
      <c r="M123" s="123"/>
      <c r="P123" s="124">
        <f>SUM(P124:P138)</f>
        <v>0</v>
      </c>
      <c r="R123" s="124">
        <f>SUM(R124:R138)</f>
        <v>0</v>
      </c>
      <c r="T123" s="125">
        <f>SUM(T124:T138)</f>
        <v>0</v>
      </c>
      <c r="AR123" s="119" t="s">
        <v>87</v>
      </c>
      <c r="AT123" s="126" t="s">
        <v>78</v>
      </c>
      <c r="AU123" s="126" t="s">
        <v>87</v>
      </c>
      <c r="AY123" s="119" t="s">
        <v>133</v>
      </c>
      <c r="BK123" s="127">
        <f>SUM(BK124:BK138)</f>
        <v>0</v>
      </c>
    </row>
    <row r="124" spans="2:65" s="1" customFormat="1" ht="24.2" customHeight="1">
      <c r="B124" s="130"/>
      <c r="C124" s="131" t="s">
        <v>87</v>
      </c>
      <c r="D124" s="131" t="s">
        <v>135</v>
      </c>
      <c r="E124" s="132" t="s">
        <v>147</v>
      </c>
      <c r="F124" s="133" t="s">
        <v>148</v>
      </c>
      <c r="G124" s="134" t="s">
        <v>149</v>
      </c>
      <c r="H124" s="135">
        <v>63.68</v>
      </c>
      <c r="I124" s="136"/>
      <c r="J124" s="137">
        <f>ROUND(I124*H124,2)</f>
        <v>0</v>
      </c>
      <c r="K124" s="133" t="s">
        <v>139</v>
      </c>
      <c r="L124" s="30"/>
      <c r="M124" s="138" t="s">
        <v>1</v>
      </c>
      <c r="N124" s="139" t="s">
        <v>44</v>
      </c>
      <c r="P124" s="140">
        <f>O124*H124</f>
        <v>0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AR124" s="142" t="s">
        <v>140</v>
      </c>
      <c r="AT124" s="142" t="s">
        <v>135</v>
      </c>
      <c r="AU124" s="142" t="s">
        <v>89</v>
      </c>
      <c r="AY124" s="15" t="s">
        <v>133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5" t="s">
        <v>87</v>
      </c>
      <c r="BK124" s="143">
        <f>ROUND(I124*H124,2)</f>
        <v>0</v>
      </c>
      <c r="BL124" s="15" t="s">
        <v>140</v>
      </c>
      <c r="BM124" s="142" t="s">
        <v>227</v>
      </c>
    </row>
    <row r="125" spans="2:65" s="12" customFormat="1">
      <c r="B125" s="148"/>
      <c r="D125" s="144" t="s">
        <v>144</v>
      </c>
      <c r="E125" s="149" t="s">
        <v>1</v>
      </c>
      <c r="F125" s="150" t="s">
        <v>228</v>
      </c>
      <c r="H125" s="151">
        <v>63.68</v>
      </c>
      <c r="I125" s="152"/>
      <c r="L125" s="148"/>
      <c r="M125" s="153"/>
      <c r="T125" s="154"/>
      <c r="AT125" s="149" t="s">
        <v>144</v>
      </c>
      <c r="AU125" s="149" t="s">
        <v>89</v>
      </c>
      <c r="AV125" s="12" t="s">
        <v>89</v>
      </c>
      <c r="AW125" s="12" t="s">
        <v>36</v>
      </c>
      <c r="AX125" s="12" t="s">
        <v>79</v>
      </c>
      <c r="AY125" s="149" t="s">
        <v>133</v>
      </c>
    </row>
    <row r="126" spans="2:65" s="13" customFormat="1">
      <c r="B126" s="155"/>
      <c r="D126" s="144" t="s">
        <v>144</v>
      </c>
      <c r="E126" s="156" t="s">
        <v>1</v>
      </c>
      <c r="F126" s="157" t="s">
        <v>146</v>
      </c>
      <c r="H126" s="158">
        <v>63.68</v>
      </c>
      <c r="I126" s="159"/>
      <c r="L126" s="155"/>
      <c r="M126" s="160"/>
      <c r="T126" s="161"/>
      <c r="AT126" s="156" t="s">
        <v>144</v>
      </c>
      <c r="AU126" s="156" t="s">
        <v>89</v>
      </c>
      <c r="AV126" s="13" t="s">
        <v>140</v>
      </c>
      <c r="AW126" s="13" t="s">
        <v>36</v>
      </c>
      <c r="AX126" s="13" t="s">
        <v>87</v>
      </c>
      <c r="AY126" s="156" t="s">
        <v>133</v>
      </c>
    </row>
    <row r="127" spans="2:65" s="1" customFormat="1" ht="21.75" customHeight="1">
      <c r="B127" s="130"/>
      <c r="C127" s="131" t="s">
        <v>89</v>
      </c>
      <c r="D127" s="131" t="s">
        <v>135</v>
      </c>
      <c r="E127" s="132" t="s">
        <v>229</v>
      </c>
      <c r="F127" s="133" t="s">
        <v>230</v>
      </c>
      <c r="G127" s="134" t="s">
        <v>149</v>
      </c>
      <c r="H127" s="135">
        <v>63.68</v>
      </c>
      <c r="I127" s="136"/>
      <c r="J127" s="137">
        <f>ROUND(I127*H127,2)</f>
        <v>0</v>
      </c>
      <c r="K127" s="133" t="s">
        <v>139</v>
      </c>
      <c r="L127" s="30"/>
      <c r="M127" s="138" t="s">
        <v>1</v>
      </c>
      <c r="N127" s="139" t="s">
        <v>44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140</v>
      </c>
      <c r="AT127" s="142" t="s">
        <v>135</v>
      </c>
      <c r="AU127" s="142" t="s">
        <v>89</v>
      </c>
      <c r="AY127" s="15" t="s">
        <v>133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5" t="s">
        <v>87</v>
      </c>
      <c r="BK127" s="143">
        <f>ROUND(I127*H127,2)</f>
        <v>0</v>
      </c>
      <c r="BL127" s="15" t="s">
        <v>140</v>
      </c>
      <c r="BM127" s="142" t="s">
        <v>231</v>
      </c>
    </row>
    <row r="128" spans="2:65" s="12" customFormat="1">
      <c r="B128" s="148"/>
      <c r="D128" s="144" t="s">
        <v>144</v>
      </c>
      <c r="E128" s="149" t="s">
        <v>1</v>
      </c>
      <c r="F128" s="150" t="s">
        <v>228</v>
      </c>
      <c r="H128" s="151">
        <v>63.68</v>
      </c>
      <c r="I128" s="152"/>
      <c r="L128" s="148"/>
      <c r="M128" s="153"/>
      <c r="T128" s="154"/>
      <c r="AT128" s="149" t="s">
        <v>144</v>
      </c>
      <c r="AU128" s="149" t="s">
        <v>89</v>
      </c>
      <c r="AV128" s="12" t="s">
        <v>89</v>
      </c>
      <c r="AW128" s="12" t="s">
        <v>36</v>
      </c>
      <c r="AX128" s="12" t="s">
        <v>79</v>
      </c>
      <c r="AY128" s="149" t="s">
        <v>133</v>
      </c>
    </row>
    <row r="129" spans="2:65" s="13" customFormat="1">
      <c r="B129" s="155"/>
      <c r="D129" s="144" t="s">
        <v>144</v>
      </c>
      <c r="E129" s="156" t="s">
        <v>1</v>
      </c>
      <c r="F129" s="157" t="s">
        <v>146</v>
      </c>
      <c r="H129" s="158">
        <v>63.68</v>
      </c>
      <c r="I129" s="159"/>
      <c r="L129" s="155"/>
      <c r="M129" s="160"/>
      <c r="T129" s="161"/>
      <c r="AT129" s="156" t="s">
        <v>144</v>
      </c>
      <c r="AU129" s="156" t="s">
        <v>89</v>
      </c>
      <c r="AV129" s="13" t="s">
        <v>140</v>
      </c>
      <c r="AW129" s="13" t="s">
        <v>36</v>
      </c>
      <c r="AX129" s="13" t="s">
        <v>87</v>
      </c>
      <c r="AY129" s="156" t="s">
        <v>133</v>
      </c>
    </row>
    <row r="130" spans="2:65" s="1" customFormat="1" ht="16.5" customHeight="1">
      <c r="B130" s="130"/>
      <c r="C130" s="131" t="s">
        <v>152</v>
      </c>
      <c r="D130" s="131" t="s">
        <v>135</v>
      </c>
      <c r="E130" s="132" t="s">
        <v>161</v>
      </c>
      <c r="F130" s="133" t="s">
        <v>162</v>
      </c>
      <c r="G130" s="134" t="s">
        <v>149</v>
      </c>
      <c r="H130" s="135">
        <v>0.91</v>
      </c>
      <c r="I130" s="136"/>
      <c r="J130" s="137">
        <f>ROUND(I130*H130,2)</f>
        <v>0</v>
      </c>
      <c r="K130" s="133" t="s">
        <v>139</v>
      </c>
      <c r="L130" s="30"/>
      <c r="M130" s="138" t="s">
        <v>1</v>
      </c>
      <c r="N130" s="139" t="s">
        <v>44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140</v>
      </c>
      <c r="AT130" s="142" t="s">
        <v>135</v>
      </c>
      <c r="AU130" s="142" t="s">
        <v>89</v>
      </c>
      <c r="AY130" s="15" t="s">
        <v>133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5" t="s">
        <v>87</v>
      </c>
      <c r="BK130" s="143">
        <f>ROUND(I130*H130,2)</f>
        <v>0</v>
      </c>
      <c r="BL130" s="15" t="s">
        <v>140</v>
      </c>
      <c r="BM130" s="142" t="s">
        <v>232</v>
      </c>
    </row>
    <row r="131" spans="2:65" s="12" customFormat="1">
      <c r="B131" s="148"/>
      <c r="D131" s="144" t="s">
        <v>144</v>
      </c>
      <c r="E131" s="149" t="s">
        <v>1</v>
      </c>
      <c r="F131" s="150" t="s">
        <v>233</v>
      </c>
      <c r="H131" s="151">
        <v>0.91</v>
      </c>
      <c r="I131" s="152"/>
      <c r="L131" s="148"/>
      <c r="M131" s="153"/>
      <c r="T131" s="154"/>
      <c r="AT131" s="149" t="s">
        <v>144</v>
      </c>
      <c r="AU131" s="149" t="s">
        <v>89</v>
      </c>
      <c r="AV131" s="12" t="s">
        <v>89</v>
      </c>
      <c r="AW131" s="12" t="s">
        <v>36</v>
      </c>
      <c r="AX131" s="12" t="s">
        <v>79</v>
      </c>
      <c r="AY131" s="149" t="s">
        <v>133</v>
      </c>
    </row>
    <row r="132" spans="2:65" s="13" customFormat="1">
      <c r="B132" s="155"/>
      <c r="D132" s="144" t="s">
        <v>144</v>
      </c>
      <c r="E132" s="156" t="s">
        <v>1</v>
      </c>
      <c r="F132" s="157" t="s">
        <v>146</v>
      </c>
      <c r="H132" s="158">
        <v>0.91</v>
      </c>
      <c r="I132" s="159"/>
      <c r="L132" s="155"/>
      <c r="M132" s="160"/>
      <c r="T132" s="161"/>
      <c r="AT132" s="156" t="s">
        <v>144</v>
      </c>
      <c r="AU132" s="156" t="s">
        <v>89</v>
      </c>
      <c r="AV132" s="13" t="s">
        <v>140</v>
      </c>
      <c r="AW132" s="13" t="s">
        <v>36</v>
      </c>
      <c r="AX132" s="13" t="s">
        <v>87</v>
      </c>
      <c r="AY132" s="156" t="s">
        <v>133</v>
      </c>
    </row>
    <row r="133" spans="2:65" s="1" customFormat="1" ht="16.5" customHeight="1">
      <c r="B133" s="130"/>
      <c r="C133" s="131" t="s">
        <v>140</v>
      </c>
      <c r="D133" s="131" t="s">
        <v>135</v>
      </c>
      <c r="E133" s="132" t="s">
        <v>166</v>
      </c>
      <c r="F133" s="133" t="s">
        <v>167</v>
      </c>
      <c r="G133" s="134" t="s">
        <v>149</v>
      </c>
      <c r="H133" s="135">
        <v>63.68</v>
      </c>
      <c r="I133" s="136"/>
      <c r="J133" s="137">
        <f>ROUND(I133*H133,2)</f>
        <v>0</v>
      </c>
      <c r="K133" s="133" t="s">
        <v>139</v>
      </c>
      <c r="L133" s="30"/>
      <c r="M133" s="138" t="s">
        <v>1</v>
      </c>
      <c r="N133" s="139" t="s">
        <v>44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140</v>
      </c>
      <c r="AT133" s="142" t="s">
        <v>135</v>
      </c>
      <c r="AU133" s="142" t="s">
        <v>89</v>
      </c>
      <c r="AY133" s="15" t="s">
        <v>133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5" t="s">
        <v>87</v>
      </c>
      <c r="BK133" s="143">
        <f>ROUND(I133*H133,2)</f>
        <v>0</v>
      </c>
      <c r="BL133" s="15" t="s">
        <v>140</v>
      </c>
      <c r="BM133" s="142" t="s">
        <v>234</v>
      </c>
    </row>
    <row r="134" spans="2:65" s="12" customFormat="1">
      <c r="B134" s="148"/>
      <c r="D134" s="144" t="s">
        <v>144</v>
      </c>
      <c r="E134" s="149" t="s">
        <v>1</v>
      </c>
      <c r="F134" s="150" t="s">
        <v>235</v>
      </c>
      <c r="H134" s="151">
        <v>63.68</v>
      </c>
      <c r="I134" s="152"/>
      <c r="L134" s="148"/>
      <c r="M134" s="153"/>
      <c r="T134" s="154"/>
      <c r="AT134" s="149" t="s">
        <v>144</v>
      </c>
      <c r="AU134" s="149" t="s">
        <v>89</v>
      </c>
      <c r="AV134" s="12" t="s">
        <v>89</v>
      </c>
      <c r="AW134" s="12" t="s">
        <v>36</v>
      </c>
      <c r="AX134" s="12" t="s">
        <v>79</v>
      </c>
      <c r="AY134" s="149" t="s">
        <v>133</v>
      </c>
    </row>
    <row r="135" spans="2:65" s="13" customFormat="1">
      <c r="B135" s="155"/>
      <c r="D135" s="144" t="s">
        <v>144</v>
      </c>
      <c r="E135" s="156" t="s">
        <v>1</v>
      </c>
      <c r="F135" s="157" t="s">
        <v>146</v>
      </c>
      <c r="H135" s="158">
        <v>63.68</v>
      </c>
      <c r="I135" s="159"/>
      <c r="L135" s="155"/>
      <c r="M135" s="160"/>
      <c r="T135" s="161"/>
      <c r="AT135" s="156" t="s">
        <v>144</v>
      </c>
      <c r="AU135" s="156" t="s">
        <v>89</v>
      </c>
      <c r="AV135" s="13" t="s">
        <v>140</v>
      </c>
      <c r="AW135" s="13" t="s">
        <v>36</v>
      </c>
      <c r="AX135" s="13" t="s">
        <v>87</v>
      </c>
      <c r="AY135" s="156" t="s">
        <v>133</v>
      </c>
    </row>
    <row r="136" spans="2:65" s="1" customFormat="1" ht="16.5" customHeight="1">
      <c r="B136" s="130"/>
      <c r="C136" s="131" t="s">
        <v>160</v>
      </c>
      <c r="D136" s="131" t="s">
        <v>135</v>
      </c>
      <c r="E136" s="132" t="s">
        <v>177</v>
      </c>
      <c r="F136" s="133" t="s">
        <v>178</v>
      </c>
      <c r="G136" s="134" t="s">
        <v>138</v>
      </c>
      <c r="H136" s="135">
        <v>221.82</v>
      </c>
      <c r="I136" s="136"/>
      <c r="J136" s="137">
        <f>ROUND(I136*H136,2)</f>
        <v>0</v>
      </c>
      <c r="K136" s="133" t="s">
        <v>139</v>
      </c>
      <c r="L136" s="30"/>
      <c r="M136" s="138" t="s">
        <v>1</v>
      </c>
      <c r="N136" s="139" t="s">
        <v>44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140</v>
      </c>
      <c r="AT136" s="142" t="s">
        <v>135</v>
      </c>
      <c r="AU136" s="142" t="s">
        <v>89</v>
      </c>
      <c r="AY136" s="15" t="s">
        <v>133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5" t="s">
        <v>87</v>
      </c>
      <c r="BK136" s="143">
        <f>ROUND(I136*H136,2)</f>
        <v>0</v>
      </c>
      <c r="BL136" s="15" t="s">
        <v>140</v>
      </c>
      <c r="BM136" s="142" t="s">
        <v>236</v>
      </c>
    </row>
    <row r="137" spans="2:65" s="12" customFormat="1">
      <c r="B137" s="148"/>
      <c r="D137" s="144" t="s">
        <v>144</v>
      </c>
      <c r="E137" s="149" t="s">
        <v>1</v>
      </c>
      <c r="F137" s="150" t="s">
        <v>221</v>
      </c>
      <c r="H137" s="151">
        <v>221.82</v>
      </c>
      <c r="I137" s="152"/>
      <c r="L137" s="148"/>
      <c r="M137" s="153"/>
      <c r="T137" s="154"/>
      <c r="AT137" s="149" t="s">
        <v>144</v>
      </c>
      <c r="AU137" s="149" t="s">
        <v>89</v>
      </c>
      <c r="AV137" s="12" t="s">
        <v>89</v>
      </c>
      <c r="AW137" s="12" t="s">
        <v>36</v>
      </c>
      <c r="AX137" s="12" t="s">
        <v>79</v>
      </c>
      <c r="AY137" s="149" t="s">
        <v>133</v>
      </c>
    </row>
    <row r="138" spans="2:65" s="13" customFormat="1">
      <c r="B138" s="155"/>
      <c r="D138" s="144" t="s">
        <v>144</v>
      </c>
      <c r="E138" s="156" t="s">
        <v>1</v>
      </c>
      <c r="F138" s="157" t="s">
        <v>146</v>
      </c>
      <c r="H138" s="158">
        <v>221.82</v>
      </c>
      <c r="I138" s="159"/>
      <c r="L138" s="155"/>
      <c r="M138" s="160"/>
      <c r="T138" s="161"/>
      <c r="AT138" s="156" t="s">
        <v>144</v>
      </c>
      <c r="AU138" s="156" t="s">
        <v>89</v>
      </c>
      <c r="AV138" s="13" t="s">
        <v>140</v>
      </c>
      <c r="AW138" s="13" t="s">
        <v>36</v>
      </c>
      <c r="AX138" s="13" t="s">
        <v>87</v>
      </c>
      <c r="AY138" s="156" t="s">
        <v>133</v>
      </c>
    </row>
    <row r="139" spans="2:65" s="11" customFormat="1" ht="22.9" customHeight="1">
      <c r="B139" s="118"/>
      <c r="D139" s="119" t="s">
        <v>78</v>
      </c>
      <c r="E139" s="128" t="s">
        <v>89</v>
      </c>
      <c r="F139" s="128" t="s">
        <v>187</v>
      </c>
      <c r="I139" s="121"/>
      <c r="J139" s="129">
        <f>BK139</f>
        <v>0</v>
      </c>
      <c r="L139" s="118"/>
      <c r="M139" s="123"/>
      <c r="P139" s="124">
        <f>SUM(P140:P144)</f>
        <v>0</v>
      </c>
      <c r="R139" s="124">
        <f>SUM(R140:R144)</f>
        <v>0.13309199999999999</v>
      </c>
      <c r="T139" s="125">
        <f>SUM(T140:T144)</f>
        <v>0</v>
      </c>
      <c r="AR139" s="119" t="s">
        <v>87</v>
      </c>
      <c r="AT139" s="126" t="s">
        <v>78</v>
      </c>
      <c r="AU139" s="126" t="s">
        <v>87</v>
      </c>
      <c r="AY139" s="119" t="s">
        <v>133</v>
      </c>
      <c r="BK139" s="127">
        <f>SUM(BK140:BK144)</f>
        <v>0</v>
      </c>
    </row>
    <row r="140" spans="2:65" s="1" customFormat="1" ht="16.5" customHeight="1">
      <c r="B140" s="130"/>
      <c r="C140" s="131" t="s">
        <v>165</v>
      </c>
      <c r="D140" s="131" t="s">
        <v>135</v>
      </c>
      <c r="E140" s="132" t="s">
        <v>189</v>
      </c>
      <c r="F140" s="133" t="s">
        <v>190</v>
      </c>
      <c r="G140" s="134" t="s">
        <v>138</v>
      </c>
      <c r="H140" s="135">
        <v>221.82</v>
      </c>
      <c r="I140" s="136"/>
      <c r="J140" s="137">
        <f>ROUND(I140*H140,2)</f>
        <v>0</v>
      </c>
      <c r="K140" s="133" t="s">
        <v>139</v>
      </c>
      <c r="L140" s="30"/>
      <c r="M140" s="138" t="s">
        <v>1</v>
      </c>
      <c r="N140" s="139" t="s">
        <v>44</v>
      </c>
      <c r="P140" s="140">
        <f>O140*H140</f>
        <v>0</v>
      </c>
      <c r="Q140" s="140">
        <v>1.3999999999999999E-4</v>
      </c>
      <c r="R140" s="140">
        <f>Q140*H140</f>
        <v>3.1054799999999997E-2</v>
      </c>
      <c r="S140" s="140">
        <v>0</v>
      </c>
      <c r="T140" s="141">
        <f>S140*H140</f>
        <v>0</v>
      </c>
      <c r="AR140" s="142" t="s">
        <v>140</v>
      </c>
      <c r="AT140" s="142" t="s">
        <v>135</v>
      </c>
      <c r="AU140" s="142" t="s">
        <v>89</v>
      </c>
      <c r="AY140" s="15" t="s">
        <v>133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5" t="s">
        <v>87</v>
      </c>
      <c r="BK140" s="143">
        <f>ROUND(I140*H140,2)</f>
        <v>0</v>
      </c>
      <c r="BL140" s="15" t="s">
        <v>140</v>
      </c>
      <c r="BM140" s="142" t="s">
        <v>237</v>
      </c>
    </row>
    <row r="141" spans="2:65" s="12" customFormat="1">
      <c r="B141" s="148"/>
      <c r="D141" s="144" t="s">
        <v>144</v>
      </c>
      <c r="E141" s="149" t="s">
        <v>1</v>
      </c>
      <c r="F141" s="150" t="s">
        <v>221</v>
      </c>
      <c r="H141" s="151">
        <v>221.82</v>
      </c>
      <c r="I141" s="152"/>
      <c r="L141" s="148"/>
      <c r="M141" s="153"/>
      <c r="T141" s="154"/>
      <c r="AT141" s="149" t="s">
        <v>144</v>
      </c>
      <c r="AU141" s="149" t="s">
        <v>89</v>
      </c>
      <c r="AV141" s="12" t="s">
        <v>89</v>
      </c>
      <c r="AW141" s="12" t="s">
        <v>36</v>
      </c>
      <c r="AX141" s="12" t="s">
        <v>79</v>
      </c>
      <c r="AY141" s="149" t="s">
        <v>133</v>
      </c>
    </row>
    <row r="142" spans="2:65" s="13" customFormat="1">
      <c r="B142" s="155"/>
      <c r="D142" s="144" t="s">
        <v>144</v>
      </c>
      <c r="E142" s="156" t="s">
        <v>1</v>
      </c>
      <c r="F142" s="157" t="s">
        <v>146</v>
      </c>
      <c r="H142" s="158">
        <v>221.82</v>
      </c>
      <c r="I142" s="159"/>
      <c r="L142" s="155"/>
      <c r="M142" s="160"/>
      <c r="T142" s="161"/>
      <c r="AT142" s="156" t="s">
        <v>144</v>
      </c>
      <c r="AU142" s="156" t="s">
        <v>89</v>
      </c>
      <c r="AV142" s="13" t="s">
        <v>140</v>
      </c>
      <c r="AW142" s="13" t="s">
        <v>36</v>
      </c>
      <c r="AX142" s="13" t="s">
        <v>87</v>
      </c>
      <c r="AY142" s="156" t="s">
        <v>133</v>
      </c>
    </row>
    <row r="143" spans="2:65" s="1" customFormat="1" ht="16.5" customHeight="1">
      <c r="B143" s="130"/>
      <c r="C143" s="162" t="s">
        <v>171</v>
      </c>
      <c r="D143" s="162" t="s">
        <v>194</v>
      </c>
      <c r="E143" s="163" t="s">
        <v>195</v>
      </c>
      <c r="F143" s="164" t="s">
        <v>196</v>
      </c>
      <c r="G143" s="165" t="s">
        <v>138</v>
      </c>
      <c r="H143" s="166">
        <v>255.09299999999999</v>
      </c>
      <c r="I143" s="167"/>
      <c r="J143" s="168">
        <f>ROUND(I143*H143,2)</f>
        <v>0</v>
      </c>
      <c r="K143" s="164" t="s">
        <v>139</v>
      </c>
      <c r="L143" s="169"/>
      <c r="M143" s="170" t="s">
        <v>1</v>
      </c>
      <c r="N143" s="171" t="s">
        <v>44</v>
      </c>
      <c r="P143" s="140">
        <f>O143*H143</f>
        <v>0</v>
      </c>
      <c r="Q143" s="140">
        <v>4.0000000000000002E-4</v>
      </c>
      <c r="R143" s="140">
        <f>Q143*H143</f>
        <v>0.10203719999999999</v>
      </c>
      <c r="S143" s="140">
        <v>0</v>
      </c>
      <c r="T143" s="141">
        <f>S143*H143</f>
        <v>0</v>
      </c>
      <c r="AR143" s="142" t="s">
        <v>176</v>
      </c>
      <c r="AT143" s="142" t="s">
        <v>194</v>
      </c>
      <c r="AU143" s="142" t="s">
        <v>89</v>
      </c>
      <c r="AY143" s="15" t="s">
        <v>133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5" t="s">
        <v>87</v>
      </c>
      <c r="BK143" s="143">
        <f>ROUND(I143*H143,2)</f>
        <v>0</v>
      </c>
      <c r="BL143" s="15" t="s">
        <v>140</v>
      </c>
      <c r="BM143" s="142" t="s">
        <v>238</v>
      </c>
    </row>
    <row r="144" spans="2:65" s="12" customFormat="1">
      <c r="B144" s="148"/>
      <c r="D144" s="144" t="s">
        <v>144</v>
      </c>
      <c r="F144" s="150" t="s">
        <v>239</v>
      </c>
      <c r="H144" s="151">
        <v>255.09299999999999</v>
      </c>
      <c r="I144" s="152"/>
      <c r="L144" s="148"/>
      <c r="M144" s="153"/>
      <c r="T144" s="154"/>
      <c r="AT144" s="149" t="s">
        <v>144</v>
      </c>
      <c r="AU144" s="149" t="s">
        <v>89</v>
      </c>
      <c r="AV144" s="12" t="s">
        <v>89</v>
      </c>
      <c r="AW144" s="12" t="s">
        <v>3</v>
      </c>
      <c r="AX144" s="12" t="s">
        <v>87</v>
      </c>
      <c r="AY144" s="149" t="s">
        <v>133</v>
      </c>
    </row>
    <row r="145" spans="2:65" s="11" customFormat="1" ht="22.9" customHeight="1">
      <c r="B145" s="118"/>
      <c r="D145" s="119" t="s">
        <v>78</v>
      </c>
      <c r="E145" s="128" t="s">
        <v>160</v>
      </c>
      <c r="F145" s="128" t="s">
        <v>199</v>
      </c>
      <c r="I145" s="121"/>
      <c r="J145" s="129">
        <f>BK145</f>
        <v>0</v>
      </c>
      <c r="L145" s="118"/>
      <c r="M145" s="123"/>
      <c r="P145" s="124">
        <f>SUM(P146:P151)</f>
        <v>0</v>
      </c>
      <c r="R145" s="124">
        <f>SUM(R146:R151)</f>
        <v>199.04352239999997</v>
      </c>
      <c r="T145" s="125">
        <f>SUM(T146:T151)</f>
        <v>0</v>
      </c>
      <c r="AR145" s="119" t="s">
        <v>87</v>
      </c>
      <c r="AT145" s="126" t="s">
        <v>78</v>
      </c>
      <c r="AU145" s="126" t="s">
        <v>87</v>
      </c>
      <c r="AY145" s="119" t="s">
        <v>133</v>
      </c>
      <c r="BK145" s="127">
        <f>SUM(BK146:BK151)</f>
        <v>0</v>
      </c>
    </row>
    <row r="146" spans="2:65" s="1" customFormat="1" ht="16.5" customHeight="1">
      <c r="B146" s="130"/>
      <c r="C146" s="131" t="s">
        <v>176</v>
      </c>
      <c r="D146" s="131" t="s">
        <v>135</v>
      </c>
      <c r="E146" s="132" t="s">
        <v>201</v>
      </c>
      <c r="F146" s="133" t="s">
        <v>202</v>
      </c>
      <c r="G146" s="134" t="s">
        <v>138</v>
      </c>
      <c r="H146" s="135">
        <v>221.82</v>
      </c>
      <c r="I146" s="136"/>
      <c r="J146" s="137">
        <f>ROUND(I146*H146,2)</f>
        <v>0</v>
      </c>
      <c r="K146" s="133" t="s">
        <v>139</v>
      </c>
      <c r="L146" s="30"/>
      <c r="M146" s="138" t="s">
        <v>1</v>
      </c>
      <c r="N146" s="139" t="s">
        <v>44</v>
      </c>
      <c r="P146" s="140">
        <f>O146*H146</f>
        <v>0</v>
      </c>
      <c r="Q146" s="140">
        <v>0.57499999999999996</v>
      </c>
      <c r="R146" s="140">
        <f>Q146*H146</f>
        <v>127.54649999999998</v>
      </c>
      <c r="S146" s="140">
        <v>0</v>
      </c>
      <c r="T146" s="141">
        <f>S146*H146</f>
        <v>0</v>
      </c>
      <c r="AR146" s="142" t="s">
        <v>140</v>
      </c>
      <c r="AT146" s="142" t="s">
        <v>135</v>
      </c>
      <c r="AU146" s="142" t="s">
        <v>89</v>
      </c>
      <c r="AY146" s="15" t="s">
        <v>133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5" t="s">
        <v>87</v>
      </c>
      <c r="BK146" s="143">
        <f>ROUND(I146*H146,2)</f>
        <v>0</v>
      </c>
      <c r="BL146" s="15" t="s">
        <v>140</v>
      </c>
      <c r="BM146" s="142" t="s">
        <v>240</v>
      </c>
    </row>
    <row r="147" spans="2:65" s="12" customFormat="1">
      <c r="B147" s="148"/>
      <c r="D147" s="144" t="s">
        <v>144</v>
      </c>
      <c r="E147" s="149" t="s">
        <v>1</v>
      </c>
      <c r="F147" s="150" t="s">
        <v>221</v>
      </c>
      <c r="H147" s="151">
        <v>221.82</v>
      </c>
      <c r="I147" s="152"/>
      <c r="L147" s="148"/>
      <c r="M147" s="153"/>
      <c r="T147" s="154"/>
      <c r="AT147" s="149" t="s">
        <v>144</v>
      </c>
      <c r="AU147" s="149" t="s">
        <v>89</v>
      </c>
      <c r="AV147" s="12" t="s">
        <v>89</v>
      </c>
      <c r="AW147" s="12" t="s">
        <v>36</v>
      </c>
      <c r="AX147" s="12" t="s">
        <v>79</v>
      </c>
      <c r="AY147" s="149" t="s">
        <v>133</v>
      </c>
    </row>
    <row r="148" spans="2:65" s="13" customFormat="1">
      <c r="B148" s="155"/>
      <c r="D148" s="144" t="s">
        <v>144</v>
      </c>
      <c r="E148" s="156" t="s">
        <v>1</v>
      </c>
      <c r="F148" s="157" t="s">
        <v>146</v>
      </c>
      <c r="H148" s="158">
        <v>221.82</v>
      </c>
      <c r="I148" s="159"/>
      <c r="L148" s="155"/>
      <c r="M148" s="160"/>
      <c r="T148" s="161"/>
      <c r="AT148" s="156" t="s">
        <v>144</v>
      </c>
      <c r="AU148" s="156" t="s">
        <v>89</v>
      </c>
      <c r="AV148" s="13" t="s">
        <v>140</v>
      </c>
      <c r="AW148" s="13" t="s">
        <v>36</v>
      </c>
      <c r="AX148" s="13" t="s">
        <v>87</v>
      </c>
      <c r="AY148" s="156" t="s">
        <v>133</v>
      </c>
    </row>
    <row r="149" spans="2:65" s="1" customFormat="1" ht="16.5" customHeight="1">
      <c r="B149" s="130"/>
      <c r="C149" s="131" t="s">
        <v>181</v>
      </c>
      <c r="D149" s="131" t="s">
        <v>135</v>
      </c>
      <c r="E149" s="132" t="s">
        <v>206</v>
      </c>
      <c r="F149" s="133" t="s">
        <v>207</v>
      </c>
      <c r="G149" s="134" t="s">
        <v>138</v>
      </c>
      <c r="H149" s="135">
        <v>221.82</v>
      </c>
      <c r="I149" s="136"/>
      <c r="J149" s="137">
        <f>ROUND(I149*H149,2)</f>
        <v>0</v>
      </c>
      <c r="K149" s="133" t="s">
        <v>139</v>
      </c>
      <c r="L149" s="30"/>
      <c r="M149" s="138" t="s">
        <v>1</v>
      </c>
      <c r="N149" s="139" t="s">
        <v>44</v>
      </c>
      <c r="P149" s="140">
        <f>O149*H149</f>
        <v>0</v>
      </c>
      <c r="Q149" s="140">
        <v>0.32232</v>
      </c>
      <c r="R149" s="140">
        <f>Q149*H149</f>
        <v>71.497022399999992</v>
      </c>
      <c r="S149" s="140">
        <v>0</v>
      </c>
      <c r="T149" s="141">
        <f>S149*H149</f>
        <v>0</v>
      </c>
      <c r="AR149" s="142" t="s">
        <v>140</v>
      </c>
      <c r="AT149" s="142" t="s">
        <v>135</v>
      </c>
      <c r="AU149" s="142" t="s">
        <v>89</v>
      </c>
      <c r="AY149" s="15" t="s">
        <v>133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5" t="s">
        <v>87</v>
      </c>
      <c r="BK149" s="143">
        <f>ROUND(I149*H149,2)</f>
        <v>0</v>
      </c>
      <c r="BL149" s="15" t="s">
        <v>140</v>
      </c>
      <c r="BM149" s="142" t="s">
        <v>241</v>
      </c>
    </row>
    <row r="150" spans="2:65" s="12" customFormat="1">
      <c r="B150" s="148"/>
      <c r="D150" s="144" t="s">
        <v>144</v>
      </c>
      <c r="E150" s="149" t="s">
        <v>1</v>
      </c>
      <c r="F150" s="150" t="s">
        <v>221</v>
      </c>
      <c r="H150" s="151">
        <v>221.82</v>
      </c>
      <c r="I150" s="152"/>
      <c r="L150" s="148"/>
      <c r="M150" s="153"/>
      <c r="T150" s="154"/>
      <c r="AT150" s="149" t="s">
        <v>144</v>
      </c>
      <c r="AU150" s="149" t="s">
        <v>89</v>
      </c>
      <c r="AV150" s="12" t="s">
        <v>89</v>
      </c>
      <c r="AW150" s="12" t="s">
        <v>36</v>
      </c>
      <c r="AX150" s="12" t="s">
        <v>79</v>
      </c>
      <c r="AY150" s="149" t="s">
        <v>133</v>
      </c>
    </row>
    <row r="151" spans="2:65" s="13" customFormat="1">
      <c r="B151" s="155"/>
      <c r="D151" s="144" t="s">
        <v>144</v>
      </c>
      <c r="E151" s="156" t="s">
        <v>1</v>
      </c>
      <c r="F151" s="157" t="s">
        <v>146</v>
      </c>
      <c r="H151" s="158">
        <v>221.82</v>
      </c>
      <c r="I151" s="159"/>
      <c r="L151" s="155"/>
      <c r="M151" s="160"/>
      <c r="T151" s="161"/>
      <c r="AT151" s="156" t="s">
        <v>144</v>
      </c>
      <c r="AU151" s="156" t="s">
        <v>89</v>
      </c>
      <c r="AV151" s="13" t="s">
        <v>140</v>
      </c>
      <c r="AW151" s="13" t="s">
        <v>36</v>
      </c>
      <c r="AX151" s="13" t="s">
        <v>87</v>
      </c>
      <c r="AY151" s="156" t="s">
        <v>133</v>
      </c>
    </row>
    <row r="152" spans="2:65" s="11" customFormat="1" ht="22.9" customHeight="1">
      <c r="B152" s="118"/>
      <c r="D152" s="119" t="s">
        <v>78</v>
      </c>
      <c r="E152" s="128" t="s">
        <v>210</v>
      </c>
      <c r="F152" s="128" t="s">
        <v>211</v>
      </c>
      <c r="I152" s="121"/>
      <c r="J152" s="129">
        <f>BK152</f>
        <v>0</v>
      </c>
      <c r="L152" s="118"/>
      <c r="M152" s="123"/>
      <c r="P152" s="124">
        <f>P153</f>
        <v>0</v>
      </c>
      <c r="R152" s="124">
        <f>R153</f>
        <v>0</v>
      </c>
      <c r="T152" s="125">
        <f>T153</f>
        <v>0</v>
      </c>
      <c r="AR152" s="119" t="s">
        <v>87</v>
      </c>
      <c r="AT152" s="126" t="s">
        <v>78</v>
      </c>
      <c r="AU152" s="126" t="s">
        <v>87</v>
      </c>
      <c r="AY152" s="119" t="s">
        <v>133</v>
      </c>
      <c r="BK152" s="127">
        <f>BK153</f>
        <v>0</v>
      </c>
    </row>
    <row r="153" spans="2:65" s="1" customFormat="1" ht="21.75" customHeight="1">
      <c r="B153" s="130"/>
      <c r="C153" s="131" t="s">
        <v>188</v>
      </c>
      <c r="D153" s="131" t="s">
        <v>135</v>
      </c>
      <c r="E153" s="132" t="s">
        <v>213</v>
      </c>
      <c r="F153" s="133" t="s">
        <v>214</v>
      </c>
      <c r="G153" s="134" t="s">
        <v>215</v>
      </c>
      <c r="H153" s="135">
        <v>94.573999999999998</v>
      </c>
      <c r="I153" s="136"/>
      <c r="J153" s="137">
        <f>ROUND(I153*H153,2)</f>
        <v>0</v>
      </c>
      <c r="K153" s="133" t="s">
        <v>139</v>
      </c>
      <c r="L153" s="30"/>
      <c r="M153" s="172" t="s">
        <v>1</v>
      </c>
      <c r="N153" s="173" t="s">
        <v>44</v>
      </c>
      <c r="O153" s="174"/>
      <c r="P153" s="175">
        <f>O153*H153</f>
        <v>0</v>
      </c>
      <c r="Q153" s="175">
        <v>0</v>
      </c>
      <c r="R153" s="175">
        <f>Q153*H153</f>
        <v>0</v>
      </c>
      <c r="S153" s="175">
        <v>0</v>
      </c>
      <c r="T153" s="176">
        <f>S153*H153</f>
        <v>0</v>
      </c>
      <c r="AR153" s="142" t="s">
        <v>140</v>
      </c>
      <c r="AT153" s="142" t="s">
        <v>135</v>
      </c>
      <c r="AU153" s="142" t="s">
        <v>89</v>
      </c>
      <c r="AY153" s="15" t="s">
        <v>133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5" t="s">
        <v>87</v>
      </c>
      <c r="BK153" s="143">
        <f>ROUND(I153*H153,2)</f>
        <v>0</v>
      </c>
      <c r="BL153" s="15" t="s">
        <v>140</v>
      </c>
      <c r="BM153" s="142" t="s">
        <v>242</v>
      </c>
    </row>
    <row r="154" spans="2:65" s="1" customFormat="1" ht="6.95" customHeight="1">
      <c r="B154" s="42"/>
      <c r="C154" s="43"/>
      <c r="D154" s="43"/>
      <c r="E154" s="43"/>
      <c r="F154" s="43"/>
      <c r="G154" s="43"/>
      <c r="H154" s="43"/>
      <c r="I154" s="43"/>
      <c r="J154" s="43"/>
      <c r="K154" s="43"/>
      <c r="L154" s="30"/>
    </row>
  </sheetData>
  <autoFilter ref="C120:K153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4"/>
  <sheetViews>
    <sheetView showGridLines="0" topLeftCell="A121" workbookViewId="0">
      <selection activeCell="K144" sqref="K14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0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5" t="s">
        <v>98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89</v>
      </c>
    </row>
    <row r="4" spans="2:46" ht="24.95" customHeight="1">
      <c r="B4" s="18"/>
      <c r="D4" s="19" t="s">
        <v>105</v>
      </c>
      <c r="L4" s="18"/>
      <c r="M4" s="86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0" t="str">
        <f>'Rekapitulace stavby'!K6</f>
        <v>Lesní cesta Na rovinkách</v>
      </c>
      <c r="F7" s="221"/>
      <c r="G7" s="221"/>
      <c r="H7" s="221"/>
      <c r="L7" s="18"/>
    </row>
    <row r="8" spans="2:46" s="1" customFormat="1" ht="12" customHeight="1">
      <c r="B8" s="30"/>
      <c r="D8" s="25" t="s">
        <v>106</v>
      </c>
      <c r="L8" s="30"/>
    </row>
    <row r="9" spans="2:46" s="1" customFormat="1" ht="16.5" customHeight="1">
      <c r="B9" s="30"/>
      <c r="E9" s="210" t="s">
        <v>243</v>
      </c>
      <c r="F9" s="219"/>
      <c r="G9" s="219"/>
      <c r="H9" s="219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 t="str">
        <f>'Rekapitulace stavby'!AN8</f>
        <v>10. 8. 2023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26</v>
      </c>
      <c r="L14" s="30"/>
    </row>
    <row r="15" spans="2:46" s="1" customFormat="1" ht="18" customHeight="1">
      <c r="B15" s="30"/>
      <c r="E15" s="23" t="s">
        <v>27</v>
      </c>
      <c r="I15" s="25" t="s">
        <v>28</v>
      </c>
      <c r="J15" s="23" t="s">
        <v>29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30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22" t="str">
        <f>'Rekapitulace stavby'!E14</f>
        <v>Vyplň údaj</v>
      </c>
      <c r="F18" s="192"/>
      <c r="G18" s="192"/>
      <c r="H18" s="192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32</v>
      </c>
      <c r="I20" s="25" t="s">
        <v>25</v>
      </c>
      <c r="J20" s="23" t="s">
        <v>33</v>
      </c>
      <c r="L20" s="30"/>
    </row>
    <row r="21" spans="2:12" s="1" customFormat="1" ht="18" customHeight="1">
      <c r="B21" s="30"/>
      <c r="E21" s="23" t="s">
        <v>34</v>
      </c>
      <c r="I21" s="25" t="s">
        <v>28</v>
      </c>
      <c r="J21" s="23" t="s">
        <v>35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37</v>
      </c>
      <c r="I23" s="25" t="s">
        <v>25</v>
      </c>
      <c r="J23" s="23" t="s">
        <v>33</v>
      </c>
      <c r="L23" s="30"/>
    </row>
    <row r="24" spans="2:12" s="1" customFormat="1" ht="18" customHeight="1">
      <c r="B24" s="30"/>
      <c r="E24" s="23" t="s">
        <v>34</v>
      </c>
      <c r="I24" s="25" t="s">
        <v>28</v>
      </c>
      <c r="J24" s="23" t="s">
        <v>35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38</v>
      </c>
      <c r="L26" s="30"/>
    </row>
    <row r="27" spans="2:12" s="7" customFormat="1" ht="16.5" customHeight="1">
      <c r="B27" s="87"/>
      <c r="E27" s="196" t="s">
        <v>1</v>
      </c>
      <c r="F27" s="196"/>
      <c r="G27" s="196"/>
      <c r="H27" s="196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39</v>
      </c>
      <c r="J30" s="64">
        <f>ROUND(J120,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5" customHeight="1">
      <c r="B33" s="30"/>
      <c r="D33" s="53" t="s">
        <v>43</v>
      </c>
      <c r="E33" s="25" t="s">
        <v>44</v>
      </c>
      <c r="F33" s="89">
        <f>ROUND((SUM(BE120:BE153)),  2)</f>
        <v>0</v>
      </c>
      <c r="I33" s="90">
        <v>0.21</v>
      </c>
      <c r="J33" s="89">
        <f>ROUND(((SUM(BE120:BE153))*I33),  2)</f>
        <v>0</v>
      </c>
      <c r="L33" s="30"/>
    </row>
    <row r="34" spans="2:12" s="1" customFormat="1" ht="14.45" customHeight="1">
      <c r="B34" s="30"/>
      <c r="E34" s="25" t="s">
        <v>45</v>
      </c>
      <c r="F34" s="89">
        <f>ROUND((SUM(BF120:BF153)),  2)</f>
        <v>0</v>
      </c>
      <c r="I34" s="90">
        <v>0.15</v>
      </c>
      <c r="J34" s="89">
        <f>ROUND(((SUM(BF120:BF153))*I34),  2)</f>
        <v>0</v>
      </c>
      <c r="L34" s="30"/>
    </row>
    <row r="35" spans="2:12" s="1" customFormat="1" ht="14.45" hidden="1" customHeight="1">
      <c r="B35" s="30"/>
      <c r="E35" s="25" t="s">
        <v>46</v>
      </c>
      <c r="F35" s="89">
        <f>ROUND((SUM(BG120:BG153)),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47</v>
      </c>
      <c r="F36" s="89">
        <f>ROUND((SUM(BH120:BH153)),  2)</f>
        <v>0</v>
      </c>
      <c r="I36" s="90">
        <v>0.15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48</v>
      </c>
      <c r="F37" s="89">
        <f>ROUND((SUM(BI120:BI153)),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49</v>
      </c>
      <c r="E39" s="55"/>
      <c r="F39" s="55"/>
      <c r="G39" s="93" t="s">
        <v>50</v>
      </c>
      <c r="H39" s="94" t="s">
        <v>51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52</v>
      </c>
      <c r="E50" s="40"/>
      <c r="F50" s="40"/>
      <c r="G50" s="39" t="s">
        <v>53</v>
      </c>
      <c r="H50" s="40"/>
      <c r="I50" s="40"/>
      <c r="J50" s="40"/>
      <c r="K50" s="40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1" t="s">
        <v>54</v>
      </c>
      <c r="E61" s="32"/>
      <c r="F61" s="97" t="s">
        <v>55</v>
      </c>
      <c r="G61" s="41" t="s">
        <v>54</v>
      </c>
      <c r="H61" s="32"/>
      <c r="I61" s="32"/>
      <c r="J61" s="98" t="s">
        <v>55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9" t="s">
        <v>56</v>
      </c>
      <c r="E65" s="40"/>
      <c r="F65" s="40"/>
      <c r="G65" s="39" t="s">
        <v>57</v>
      </c>
      <c r="H65" s="40"/>
      <c r="I65" s="40"/>
      <c r="J65" s="40"/>
      <c r="K65" s="40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1" t="s">
        <v>54</v>
      </c>
      <c r="E76" s="32"/>
      <c r="F76" s="97" t="s">
        <v>55</v>
      </c>
      <c r="G76" s="41" t="s">
        <v>54</v>
      </c>
      <c r="H76" s="32"/>
      <c r="I76" s="32"/>
      <c r="J76" s="98" t="s">
        <v>55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hidden="1" customHeight="1">
      <c r="B82" s="30"/>
      <c r="C82" s="19" t="s">
        <v>108</v>
      </c>
      <c r="L82" s="30"/>
    </row>
    <row r="83" spans="2:47" s="1" customFormat="1" ht="6.95" hidden="1" customHeight="1">
      <c r="B83" s="30"/>
      <c r="L83" s="30"/>
    </row>
    <row r="84" spans="2:47" s="1" customFormat="1" ht="12" hidden="1" customHeight="1">
      <c r="B84" s="30"/>
      <c r="C84" s="25" t="s">
        <v>16</v>
      </c>
      <c r="L84" s="30"/>
    </row>
    <row r="85" spans="2:47" s="1" customFormat="1" ht="16.5" hidden="1" customHeight="1">
      <c r="B85" s="30"/>
      <c r="E85" s="220" t="str">
        <f>E7</f>
        <v>Lesní cesta Na rovinkách</v>
      </c>
      <c r="F85" s="221"/>
      <c r="G85" s="221"/>
      <c r="H85" s="221"/>
      <c r="L85" s="30"/>
    </row>
    <row r="86" spans="2:47" s="1" customFormat="1" ht="12" hidden="1" customHeight="1">
      <c r="B86" s="30"/>
      <c r="C86" s="25" t="s">
        <v>106</v>
      </c>
      <c r="L86" s="30"/>
    </row>
    <row r="87" spans="2:47" s="1" customFormat="1" ht="16.5" hidden="1" customHeight="1">
      <c r="B87" s="30"/>
      <c r="E87" s="210" t="str">
        <f>E9</f>
        <v>2023/22d - 009.03 - hospodářský propustek DN 400 - 500</v>
      </c>
      <c r="F87" s="219"/>
      <c r="G87" s="219"/>
      <c r="H87" s="219"/>
      <c r="L87" s="30"/>
    </row>
    <row r="88" spans="2:47" s="1" customFormat="1" ht="6.95" hidden="1" customHeight="1">
      <c r="B88" s="30"/>
      <c r="L88" s="30"/>
    </row>
    <row r="89" spans="2:47" s="1" customFormat="1" ht="12" hidden="1" customHeight="1">
      <c r="B89" s="30"/>
      <c r="C89" s="25" t="s">
        <v>20</v>
      </c>
      <c r="F89" s="23" t="str">
        <f>F12</f>
        <v>Červená Třemešná</v>
      </c>
      <c r="I89" s="25" t="s">
        <v>22</v>
      </c>
      <c r="J89" s="50" t="str">
        <f>IF(J12="","",J12)</f>
        <v>10. 8. 2023</v>
      </c>
      <c r="L89" s="30"/>
    </row>
    <row r="90" spans="2:47" s="1" customFormat="1" ht="6.95" hidden="1" customHeight="1">
      <c r="B90" s="30"/>
      <c r="L90" s="30"/>
    </row>
    <row r="91" spans="2:47" s="1" customFormat="1" ht="15.2" hidden="1" customHeight="1">
      <c r="B91" s="30"/>
      <c r="C91" s="25" t="s">
        <v>24</v>
      </c>
      <c r="F91" s="23" t="str">
        <f>E15</f>
        <v>Obec Červená Třemešná</v>
      </c>
      <c r="I91" s="25" t="s">
        <v>32</v>
      </c>
      <c r="J91" s="28" t="str">
        <f>E21</f>
        <v>Ing. Jiří Ježek</v>
      </c>
      <c r="L91" s="30"/>
    </row>
    <row r="92" spans="2:47" s="1" customFormat="1" ht="15.2" hidden="1" customHeight="1">
      <c r="B92" s="30"/>
      <c r="C92" s="25" t="s">
        <v>30</v>
      </c>
      <c r="F92" s="23" t="str">
        <f>IF(E18="","",E18)</f>
        <v>Vyplň údaj</v>
      </c>
      <c r="I92" s="25" t="s">
        <v>37</v>
      </c>
      <c r="J92" s="28" t="str">
        <f>E24</f>
        <v>Ing. Jiří Ježek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99" t="s">
        <v>109</v>
      </c>
      <c r="D94" s="91"/>
      <c r="E94" s="91"/>
      <c r="F94" s="91"/>
      <c r="G94" s="91"/>
      <c r="H94" s="91"/>
      <c r="I94" s="91"/>
      <c r="J94" s="100" t="s">
        <v>110</v>
      </c>
      <c r="K94" s="91"/>
      <c r="L94" s="30"/>
    </row>
    <row r="95" spans="2:47" s="1" customFormat="1" ht="10.35" hidden="1" customHeight="1">
      <c r="B95" s="30"/>
      <c r="L95" s="30"/>
    </row>
    <row r="96" spans="2:47" s="1" customFormat="1" ht="22.9" hidden="1" customHeight="1">
      <c r="B96" s="30"/>
      <c r="C96" s="101" t="s">
        <v>111</v>
      </c>
      <c r="J96" s="64">
        <f>J120</f>
        <v>0</v>
      </c>
      <c r="L96" s="30"/>
      <c r="AU96" s="15" t="s">
        <v>112</v>
      </c>
    </row>
    <row r="97" spans="2:12" s="8" customFormat="1" ht="24.95" hidden="1" customHeight="1">
      <c r="B97" s="102"/>
      <c r="D97" s="103" t="s">
        <v>113</v>
      </c>
      <c r="E97" s="104"/>
      <c r="F97" s="104"/>
      <c r="G97" s="104"/>
      <c r="H97" s="104"/>
      <c r="I97" s="104"/>
      <c r="J97" s="105">
        <f>J121</f>
        <v>0</v>
      </c>
      <c r="L97" s="102"/>
    </row>
    <row r="98" spans="2:12" s="9" customFormat="1" ht="19.899999999999999" hidden="1" customHeight="1">
      <c r="B98" s="106"/>
      <c r="D98" s="107" t="s">
        <v>114</v>
      </c>
      <c r="E98" s="108"/>
      <c r="F98" s="108"/>
      <c r="G98" s="108"/>
      <c r="H98" s="108"/>
      <c r="I98" s="108"/>
      <c r="J98" s="109">
        <f>J122</f>
        <v>0</v>
      </c>
      <c r="L98" s="106"/>
    </row>
    <row r="99" spans="2:12" s="9" customFormat="1" ht="19.899999999999999" hidden="1" customHeight="1">
      <c r="B99" s="106"/>
      <c r="D99" s="107" t="s">
        <v>244</v>
      </c>
      <c r="E99" s="108"/>
      <c r="F99" s="108"/>
      <c r="G99" s="108"/>
      <c r="H99" s="108"/>
      <c r="I99" s="108"/>
      <c r="J99" s="109">
        <f>J140</f>
        <v>0</v>
      </c>
      <c r="L99" s="106"/>
    </row>
    <row r="100" spans="2:12" s="9" customFormat="1" ht="19.899999999999999" hidden="1" customHeight="1">
      <c r="B100" s="106"/>
      <c r="D100" s="107" t="s">
        <v>245</v>
      </c>
      <c r="E100" s="108"/>
      <c r="F100" s="108"/>
      <c r="G100" s="108"/>
      <c r="H100" s="108"/>
      <c r="I100" s="108"/>
      <c r="J100" s="109">
        <f>J147</f>
        <v>0</v>
      </c>
      <c r="L100" s="106"/>
    </row>
    <row r="101" spans="2:12" s="1" customFormat="1" ht="21.75" hidden="1" customHeight="1">
      <c r="B101" s="30"/>
      <c r="L101" s="30"/>
    </row>
    <row r="102" spans="2:12" s="1" customFormat="1" ht="6.95" hidden="1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30"/>
    </row>
    <row r="103" spans="2:12" hidden="1"/>
    <row r="104" spans="2:12" hidden="1"/>
    <row r="105" spans="2:12" hidden="1"/>
    <row r="106" spans="2:12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0"/>
    </row>
    <row r="107" spans="2:12" s="1" customFormat="1" ht="24.95" customHeight="1">
      <c r="B107" s="30"/>
      <c r="C107" s="19" t="s">
        <v>118</v>
      </c>
      <c r="L107" s="30"/>
    </row>
    <row r="108" spans="2:12" s="1" customFormat="1" ht="6.95" customHeight="1">
      <c r="B108" s="30"/>
      <c r="L108" s="30"/>
    </row>
    <row r="109" spans="2:12" s="1" customFormat="1" ht="12" customHeight="1">
      <c r="B109" s="30"/>
      <c r="C109" s="25" t="s">
        <v>16</v>
      </c>
      <c r="L109" s="30"/>
    </row>
    <row r="110" spans="2:12" s="1" customFormat="1" ht="16.5" customHeight="1">
      <c r="B110" s="30"/>
      <c r="E110" s="220" t="str">
        <f>E7</f>
        <v>Lesní cesta Na rovinkách</v>
      </c>
      <c r="F110" s="221"/>
      <c r="G110" s="221"/>
      <c r="H110" s="221"/>
      <c r="L110" s="30"/>
    </row>
    <row r="111" spans="2:12" s="1" customFormat="1" ht="12" customHeight="1">
      <c r="B111" s="30"/>
      <c r="C111" s="25" t="s">
        <v>106</v>
      </c>
      <c r="L111" s="30"/>
    </row>
    <row r="112" spans="2:12" s="1" customFormat="1" ht="16.5" customHeight="1">
      <c r="B112" s="30"/>
      <c r="E112" s="210" t="str">
        <f>E9</f>
        <v>2023/22d - 009.03 - hospodářský propustek DN 400 - 500</v>
      </c>
      <c r="F112" s="219"/>
      <c r="G112" s="219"/>
      <c r="H112" s="219"/>
      <c r="L112" s="30"/>
    </row>
    <row r="113" spans="2:65" s="1" customFormat="1" ht="6.95" customHeight="1">
      <c r="B113" s="30"/>
      <c r="L113" s="30"/>
    </row>
    <row r="114" spans="2:65" s="1" customFormat="1" ht="12" customHeight="1">
      <c r="B114" s="30"/>
      <c r="C114" s="25" t="s">
        <v>20</v>
      </c>
      <c r="F114" s="23" t="str">
        <f>F12</f>
        <v>Červená Třemešná</v>
      </c>
      <c r="I114" s="25" t="s">
        <v>22</v>
      </c>
      <c r="J114" s="50" t="str">
        <f>IF(J12="","",J12)</f>
        <v>10. 8. 2023</v>
      </c>
      <c r="L114" s="30"/>
    </row>
    <row r="115" spans="2:65" s="1" customFormat="1" ht="6.95" customHeight="1">
      <c r="B115" s="30"/>
      <c r="L115" s="30"/>
    </row>
    <row r="116" spans="2:65" s="1" customFormat="1" ht="15.2" customHeight="1">
      <c r="B116" s="30"/>
      <c r="C116" s="25" t="s">
        <v>24</v>
      </c>
      <c r="F116" s="23" t="str">
        <f>E15</f>
        <v>Obec Červená Třemešná</v>
      </c>
      <c r="I116" s="25" t="s">
        <v>32</v>
      </c>
      <c r="J116" s="28" t="str">
        <f>E21</f>
        <v>Ing. Jiří Ježek</v>
      </c>
      <c r="L116" s="30"/>
    </row>
    <row r="117" spans="2:65" s="1" customFormat="1" ht="15.2" customHeight="1">
      <c r="B117" s="30"/>
      <c r="C117" s="25" t="s">
        <v>30</v>
      </c>
      <c r="F117" s="23" t="str">
        <f>IF(E18="","",E18)</f>
        <v>Vyplň údaj</v>
      </c>
      <c r="I117" s="25" t="s">
        <v>37</v>
      </c>
      <c r="J117" s="28" t="str">
        <f>E24</f>
        <v>Ing. Jiří Ježek</v>
      </c>
      <c r="L117" s="30"/>
    </row>
    <row r="118" spans="2:65" s="1" customFormat="1" ht="10.35" customHeight="1">
      <c r="B118" s="30"/>
      <c r="L118" s="30"/>
    </row>
    <row r="119" spans="2:65" s="10" customFormat="1" ht="29.25" customHeight="1">
      <c r="B119" s="110"/>
      <c r="C119" s="111" t="s">
        <v>119</v>
      </c>
      <c r="D119" s="112" t="s">
        <v>64</v>
      </c>
      <c r="E119" s="112" t="s">
        <v>60</v>
      </c>
      <c r="F119" s="112" t="s">
        <v>61</v>
      </c>
      <c r="G119" s="112" t="s">
        <v>120</v>
      </c>
      <c r="H119" s="112" t="s">
        <v>121</v>
      </c>
      <c r="I119" s="112" t="s">
        <v>122</v>
      </c>
      <c r="J119" s="112" t="s">
        <v>110</v>
      </c>
      <c r="K119" s="113" t="s">
        <v>123</v>
      </c>
      <c r="L119" s="110"/>
      <c r="M119" s="57" t="s">
        <v>1</v>
      </c>
      <c r="N119" s="58" t="s">
        <v>43</v>
      </c>
      <c r="O119" s="58" t="s">
        <v>124</v>
      </c>
      <c r="P119" s="58" t="s">
        <v>125</v>
      </c>
      <c r="Q119" s="58" t="s">
        <v>126</v>
      </c>
      <c r="R119" s="58" t="s">
        <v>127</v>
      </c>
      <c r="S119" s="58" t="s">
        <v>128</v>
      </c>
      <c r="T119" s="59" t="s">
        <v>129</v>
      </c>
    </row>
    <row r="120" spans="2:65" s="1" customFormat="1" ht="22.9" customHeight="1">
      <c r="B120" s="30"/>
      <c r="C120" s="62" t="s">
        <v>130</v>
      </c>
      <c r="J120" s="114">
        <f>BK120</f>
        <v>0</v>
      </c>
      <c r="L120" s="30"/>
      <c r="M120" s="60"/>
      <c r="N120" s="51"/>
      <c r="O120" s="51"/>
      <c r="P120" s="115">
        <f>P121</f>
        <v>0</v>
      </c>
      <c r="Q120" s="51"/>
      <c r="R120" s="115">
        <f>R121</f>
        <v>22.484642000000001</v>
      </c>
      <c r="S120" s="51"/>
      <c r="T120" s="116">
        <f>T121</f>
        <v>0</v>
      </c>
      <c r="AT120" s="15" t="s">
        <v>78</v>
      </c>
      <c r="AU120" s="15" t="s">
        <v>112</v>
      </c>
      <c r="BK120" s="117">
        <f>BK121</f>
        <v>0</v>
      </c>
    </row>
    <row r="121" spans="2:65" s="11" customFormat="1" ht="25.9" customHeight="1">
      <c r="B121" s="118"/>
      <c r="D121" s="119" t="s">
        <v>78</v>
      </c>
      <c r="E121" s="120" t="s">
        <v>131</v>
      </c>
      <c r="F121" s="120" t="s">
        <v>132</v>
      </c>
      <c r="I121" s="121"/>
      <c r="J121" s="122">
        <f>BK121</f>
        <v>0</v>
      </c>
      <c r="L121" s="118"/>
      <c r="M121" s="123"/>
      <c r="P121" s="124">
        <f>P122+P140+P147</f>
        <v>0</v>
      </c>
      <c r="R121" s="124">
        <f>R122+R140+R147</f>
        <v>22.484642000000001</v>
      </c>
      <c r="T121" s="125">
        <f>T122+T140+T147</f>
        <v>0</v>
      </c>
      <c r="AR121" s="119" t="s">
        <v>87</v>
      </c>
      <c r="AT121" s="126" t="s">
        <v>78</v>
      </c>
      <c r="AU121" s="126" t="s">
        <v>79</v>
      </c>
      <c r="AY121" s="119" t="s">
        <v>133</v>
      </c>
      <c r="BK121" s="127">
        <f>BK122+BK140+BK147</f>
        <v>0</v>
      </c>
    </row>
    <row r="122" spans="2:65" s="11" customFormat="1" ht="22.9" customHeight="1">
      <c r="B122" s="118"/>
      <c r="D122" s="119" t="s">
        <v>78</v>
      </c>
      <c r="E122" s="128" t="s">
        <v>87</v>
      </c>
      <c r="F122" s="128" t="s">
        <v>134</v>
      </c>
      <c r="I122" s="121"/>
      <c r="J122" s="129">
        <f>BK122</f>
        <v>0</v>
      </c>
      <c r="L122" s="118"/>
      <c r="M122" s="123"/>
      <c r="P122" s="124">
        <f>SUM(P123:P139)</f>
        <v>0</v>
      </c>
      <c r="R122" s="124">
        <f>SUM(R123:R139)</f>
        <v>5.48</v>
      </c>
      <c r="T122" s="125">
        <f>SUM(T123:T139)</f>
        <v>0</v>
      </c>
      <c r="AR122" s="119" t="s">
        <v>87</v>
      </c>
      <c r="AT122" s="126" t="s">
        <v>78</v>
      </c>
      <c r="AU122" s="126" t="s">
        <v>87</v>
      </c>
      <c r="AY122" s="119" t="s">
        <v>133</v>
      </c>
      <c r="BK122" s="127">
        <f>SUM(BK123:BK139)</f>
        <v>0</v>
      </c>
    </row>
    <row r="123" spans="2:65" s="1" customFormat="1" ht="21.75" customHeight="1">
      <c r="B123" s="130"/>
      <c r="C123" s="131" t="s">
        <v>87</v>
      </c>
      <c r="D123" s="131" t="s">
        <v>135</v>
      </c>
      <c r="E123" s="132" t="s">
        <v>246</v>
      </c>
      <c r="F123" s="133" t="s">
        <v>247</v>
      </c>
      <c r="G123" s="134" t="s">
        <v>149</v>
      </c>
      <c r="H123" s="135">
        <v>7.92</v>
      </c>
      <c r="I123" s="136"/>
      <c r="J123" s="137">
        <f>ROUND(I123*H123,2)</f>
        <v>0</v>
      </c>
      <c r="K123" s="133" t="s">
        <v>139</v>
      </c>
      <c r="L123" s="30"/>
      <c r="M123" s="138" t="s">
        <v>1</v>
      </c>
      <c r="N123" s="139" t="s">
        <v>44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140</v>
      </c>
      <c r="AT123" s="142" t="s">
        <v>135</v>
      </c>
      <c r="AU123" s="142" t="s">
        <v>89</v>
      </c>
      <c r="AY123" s="15" t="s">
        <v>133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5" t="s">
        <v>87</v>
      </c>
      <c r="BK123" s="143">
        <f>ROUND(I123*H123,2)</f>
        <v>0</v>
      </c>
      <c r="BL123" s="15" t="s">
        <v>140</v>
      </c>
      <c r="BM123" s="142" t="s">
        <v>248</v>
      </c>
    </row>
    <row r="124" spans="2:65" s="12" customFormat="1">
      <c r="B124" s="148"/>
      <c r="D124" s="144" t="s">
        <v>144</v>
      </c>
      <c r="E124" s="149" t="s">
        <v>1</v>
      </c>
      <c r="F124" s="150" t="s">
        <v>249</v>
      </c>
      <c r="H124" s="151">
        <v>7.92</v>
      </c>
      <c r="I124" s="152"/>
      <c r="L124" s="148"/>
      <c r="M124" s="153"/>
      <c r="T124" s="154"/>
      <c r="AT124" s="149" t="s">
        <v>144</v>
      </c>
      <c r="AU124" s="149" t="s">
        <v>89</v>
      </c>
      <c r="AV124" s="12" t="s">
        <v>89</v>
      </c>
      <c r="AW124" s="12" t="s">
        <v>36</v>
      </c>
      <c r="AX124" s="12" t="s">
        <v>79</v>
      </c>
      <c r="AY124" s="149" t="s">
        <v>133</v>
      </c>
    </row>
    <row r="125" spans="2:65" s="13" customFormat="1">
      <c r="B125" s="155"/>
      <c r="D125" s="144" t="s">
        <v>144</v>
      </c>
      <c r="E125" s="156" t="s">
        <v>1</v>
      </c>
      <c r="F125" s="157" t="s">
        <v>146</v>
      </c>
      <c r="H125" s="158">
        <v>7.92</v>
      </c>
      <c r="I125" s="159"/>
      <c r="L125" s="155"/>
      <c r="M125" s="160"/>
      <c r="T125" s="161"/>
      <c r="AT125" s="156" t="s">
        <v>144</v>
      </c>
      <c r="AU125" s="156" t="s">
        <v>89</v>
      </c>
      <c r="AV125" s="13" t="s">
        <v>140</v>
      </c>
      <c r="AW125" s="13" t="s">
        <v>36</v>
      </c>
      <c r="AX125" s="13" t="s">
        <v>87</v>
      </c>
      <c r="AY125" s="156" t="s">
        <v>133</v>
      </c>
    </row>
    <row r="126" spans="2:65" s="1" customFormat="1" ht="16.5" customHeight="1">
      <c r="B126" s="130"/>
      <c r="C126" s="131" t="s">
        <v>89</v>
      </c>
      <c r="D126" s="131" t="s">
        <v>135</v>
      </c>
      <c r="E126" s="132" t="s">
        <v>250</v>
      </c>
      <c r="F126" s="133" t="s">
        <v>251</v>
      </c>
      <c r="G126" s="134" t="s">
        <v>149</v>
      </c>
      <c r="H126" s="135">
        <v>2.66</v>
      </c>
      <c r="I126" s="136"/>
      <c r="J126" s="137">
        <f>ROUND(I126*H126,2)</f>
        <v>0</v>
      </c>
      <c r="K126" s="133" t="s">
        <v>139</v>
      </c>
      <c r="L126" s="30"/>
      <c r="M126" s="138" t="s">
        <v>1</v>
      </c>
      <c r="N126" s="139" t="s">
        <v>44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140</v>
      </c>
      <c r="AT126" s="142" t="s">
        <v>135</v>
      </c>
      <c r="AU126" s="142" t="s">
        <v>89</v>
      </c>
      <c r="AY126" s="15" t="s">
        <v>133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5" t="s">
        <v>87</v>
      </c>
      <c r="BK126" s="143">
        <f>ROUND(I126*H126,2)</f>
        <v>0</v>
      </c>
      <c r="BL126" s="15" t="s">
        <v>140</v>
      </c>
      <c r="BM126" s="142" t="s">
        <v>252</v>
      </c>
    </row>
    <row r="127" spans="2:65" s="12" customFormat="1">
      <c r="B127" s="148"/>
      <c r="D127" s="144" t="s">
        <v>144</v>
      </c>
      <c r="E127" s="149" t="s">
        <v>1</v>
      </c>
      <c r="F127" s="150" t="s">
        <v>253</v>
      </c>
      <c r="H127" s="151">
        <v>2.66</v>
      </c>
      <c r="I127" s="152"/>
      <c r="L127" s="148"/>
      <c r="M127" s="153"/>
      <c r="T127" s="154"/>
      <c r="AT127" s="149" t="s">
        <v>144</v>
      </c>
      <c r="AU127" s="149" t="s">
        <v>89</v>
      </c>
      <c r="AV127" s="12" t="s">
        <v>89</v>
      </c>
      <c r="AW127" s="12" t="s">
        <v>36</v>
      </c>
      <c r="AX127" s="12" t="s">
        <v>79</v>
      </c>
      <c r="AY127" s="149" t="s">
        <v>133</v>
      </c>
    </row>
    <row r="128" spans="2:65" s="13" customFormat="1">
      <c r="B128" s="155"/>
      <c r="D128" s="144" t="s">
        <v>144</v>
      </c>
      <c r="E128" s="156" t="s">
        <v>1</v>
      </c>
      <c r="F128" s="157" t="s">
        <v>146</v>
      </c>
      <c r="H128" s="158">
        <v>2.66</v>
      </c>
      <c r="I128" s="159"/>
      <c r="L128" s="155"/>
      <c r="M128" s="160"/>
      <c r="T128" s="161"/>
      <c r="AT128" s="156" t="s">
        <v>144</v>
      </c>
      <c r="AU128" s="156" t="s">
        <v>89</v>
      </c>
      <c r="AV128" s="13" t="s">
        <v>140</v>
      </c>
      <c r="AW128" s="13" t="s">
        <v>36</v>
      </c>
      <c r="AX128" s="13" t="s">
        <v>87</v>
      </c>
      <c r="AY128" s="156" t="s">
        <v>133</v>
      </c>
    </row>
    <row r="129" spans="2:65" s="1" customFormat="1" ht="16.5" customHeight="1">
      <c r="B129" s="130"/>
      <c r="C129" s="131" t="s">
        <v>152</v>
      </c>
      <c r="D129" s="131" t="s">
        <v>135</v>
      </c>
      <c r="E129" s="132" t="s">
        <v>166</v>
      </c>
      <c r="F129" s="133" t="s">
        <v>167</v>
      </c>
      <c r="G129" s="134" t="s">
        <v>149</v>
      </c>
      <c r="H129" s="135">
        <v>2.66</v>
      </c>
      <c r="I129" s="136"/>
      <c r="J129" s="137">
        <f>ROUND(I129*H129,2)</f>
        <v>0</v>
      </c>
      <c r="K129" s="133" t="s">
        <v>139</v>
      </c>
      <c r="L129" s="30"/>
      <c r="M129" s="138" t="s">
        <v>1</v>
      </c>
      <c r="N129" s="139" t="s">
        <v>44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140</v>
      </c>
      <c r="AT129" s="142" t="s">
        <v>135</v>
      </c>
      <c r="AU129" s="142" t="s">
        <v>89</v>
      </c>
      <c r="AY129" s="15" t="s">
        <v>133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5" t="s">
        <v>87</v>
      </c>
      <c r="BK129" s="143">
        <f>ROUND(I129*H129,2)</f>
        <v>0</v>
      </c>
      <c r="BL129" s="15" t="s">
        <v>140</v>
      </c>
      <c r="BM129" s="142" t="s">
        <v>254</v>
      </c>
    </row>
    <row r="130" spans="2:65" s="12" customFormat="1">
      <c r="B130" s="148"/>
      <c r="D130" s="144" t="s">
        <v>144</v>
      </c>
      <c r="E130" s="149" t="s">
        <v>1</v>
      </c>
      <c r="F130" s="150" t="s">
        <v>255</v>
      </c>
      <c r="H130" s="151">
        <v>2.66</v>
      </c>
      <c r="I130" s="152"/>
      <c r="L130" s="148"/>
      <c r="M130" s="153"/>
      <c r="T130" s="154"/>
      <c r="AT130" s="149" t="s">
        <v>144</v>
      </c>
      <c r="AU130" s="149" t="s">
        <v>89</v>
      </c>
      <c r="AV130" s="12" t="s">
        <v>89</v>
      </c>
      <c r="AW130" s="12" t="s">
        <v>36</v>
      </c>
      <c r="AX130" s="12" t="s">
        <v>79</v>
      </c>
      <c r="AY130" s="149" t="s">
        <v>133</v>
      </c>
    </row>
    <row r="131" spans="2:65" s="13" customFormat="1">
      <c r="B131" s="155"/>
      <c r="D131" s="144" t="s">
        <v>144</v>
      </c>
      <c r="E131" s="156" t="s">
        <v>1</v>
      </c>
      <c r="F131" s="157" t="s">
        <v>146</v>
      </c>
      <c r="H131" s="158">
        <v>2.66</v>
      </c>
      <c r="I131" s="159"/>
      <c r="L131" s="155"/>
      <c r="M131" s="160"/>
      <c r="T131" s="161"/>
      <c r="AT131" s="156" t="s">
        <v>144</v>
      </c>
      <c r="AU131" s="156" t="s">
        <v>89</v>
      </c>
      <c r="AV131" s="13" t="s">
        <v>140</v>
      </c>
      <c r="AW131" s="13" t="s">
        <v>36</v>
      </c>
      <c r="AX131" s="13" t="s">
        <v>87</v>
      </c>
      <c r="AY131" s="156" t="s">
        <v>133</v>
      </c>
    </row>
    <row r="132" spans="2:65" s="1" customFormat="1" ht="16.5" customHeight="1">
      <c r="B132" s="130"/>
      <c r="C132" s="131" t="s">
        <v>140</v>
      </c>
      <c r="D132" s="131" t="s">
        <v>135</v>
      </c>
      <c r="E132" s="132" t="s">
        <v>256</v>
      </c>
      <c r="F132" s="133" t="s">
        <v>257</v>
      </c>
      <c r="G132" s="134" t="s">
        <v>149</v>
      </c>
      <c r="H132" s="135">
        <v>2.52</v>
      </c>
      <c r="I132" s="136"/>
      <c r="J132" s="137">
        <f>ROUND(I132*H132,2)</f>
        <v>0</v>
      </c>
      <c r="K132" s="133" t="s">
        <v>139</v>
      </c>
      <c r="L132" s="30"/>
      <c r="M132" s="138" t="s">
        <v>1</v>
      </c>
      <c r="N132" s="139" t="s">
        <v>44</v>
      </c>
      <c r="P132" s="140">
        <f>O132*H132</f>
        <v>0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AR132" s="142" t="s">
        <v>140</v>
      </c>
      <c r="AT132" s="142" t="s">
        <v>135</v>
      </c>
      <c r="AU132" s="142" t="s">
        <v>89</v>
      </c>
      <c r="AY132" s="15" t="s">
        <v>133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5" t="s">
        <v>87</v>
      </c>
      <c r="BK132" s="143">
        <f>ROUND(I132*H132,2)</f>
        <v>0</v>
      </c>
      <c r="BL132" s="15" t="s">
        <v>140</v>
      </c>
      <c r="BM132" s="142" t="s">
        <v>258</v>
      </c>
    </row>
    <row r="133" spans="2:65" s="12" customFormat="1">
      <c r="B133" s="148"/>
      <c r="D133" s="144" t="s">
        <v>144</v>
      </c>
      <c r="E133" s="149" t="s">
        <v>1</v>
      </c>
      <c r="F133" s="150" t="s">
        <v>259</v>
      </c>
      <c r="H133" s="151">
        <v>2.52</v>
      </c>
      <c r="I133" s="152"/>
      <c r="L133" s="148"/>
      <c r="M133" s="153"/>
      <c r="T133" s="154"/>
      <c r="AT133" s="149" t="s">
        <v>144</v>
      </c>
      <c r="AU133" s="149" t="s">
        <v>89</v>
      </c>
      <c r="AV133" s="12" t="s">
        <v>89</v>
      </c>
      <c r="AW133" s="12" t="s">
        <v>36</v>
      </c>
      <c r="AX133" s="12" t="s">
        <v>79</v>
      </c>
      <c r="AY133" s="149" t="s">
        <v>133</v>
      </c>
    </row>
    <row r="134" spans="2:65" s="13" customFormat="1">
      <c r="B134" s="155"/>
      <c r="D134" s="144" t="s">
        <v>144</v>
      </c>
      <c r="E134" s="156" t="s">
        <v>1</v>
      </c>
      <c r="F134" s="157" t="s">
        <v>146</v>
      </c>
      <c r="H134" s="158">
        <v>2.52</v>
      </c>
      <c r="I134" s="159"/>
      <c r="L134" s="155"/>
      <c r="M134" s="160"/>
      <c r="T134" s="161"/>
      <c r="AT134" s="156" t="s">
        <v>144</v>
      </c>
      <c r="AU134" s="156" t="s">
        <v>89</v>
      </c>
      <c r="AV134" s="13" t="s">
        <v>140</v>
      </c>
      <c r="AW134" s="13" t="s">
        <v>36</v>
      </c>
      <c r="AX134" s="13" t="s">
        <v>87</v>
      </c>
      <c r="AY134" s="156" t="s">
        <v>133</v>
      </c>
    </row>
    <row r="135" spans="2:65" s="1" customFormat="1" ht="16.5" customHeight="1">
      <c r="B135" s="130"/>
      <c r="C135" s="131" t="s">
        <v>160</v>
      </c>
      <c r="D135" s="131" t="s">
        <v>135</v>
      </c>
      <c r="E135" s="132" t="s">
        <v>260</v>
      </c>
      <c r="F135" s="133" t="s">
        <v>261</v>
      </c>
      <c r="G135" s="134" t="s">
        <v>149</v>
      </c>
      <c r="H135" s="135">
        <v>2.74</v>
      </c>
      <c r="I135" s="136"/>
      <c r="J135" s="137">
        <f>ROUND(I135*H135,2)</f>
        <v>0</v>
      </c>
      <c r="K135" s="133" t="s">
        <v>139</v>
      </c>
      <c r="L135" s="30"/>
      <c r="M135" s="138" t="s">
        <v>1</v>
      </c>
      <c r="N135" s="139" t="s">
        <v>44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140</v>
      </c>
      <c r="AT135" s="142" t="s">
        <v>135</v>
      </c>
      <c r="AU135" s="142" t="s">
        <v>89</v>
      </c>
      <c r="AY135" s="15" t="s">
        <v>133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5" t="s">
        <v>87</v>
      </c>
      <c r="BK135" s="143">
        <f>ROUND(I135*H135,2)</f>
        <v>0</v>
      </c>
      <c r="BL135" s="15" t="s">
        <v>140</v>
      </c>
      <c r="BM135" s="142" t="s">
        <v>262</v>
      </c>
    </row>
    <row r="136" spans="2:65" s="12" customFormat="1">
      <c r="B136" s="148"/>
      <c r="D136" s="144" t="s">
        <v>144</v>
      </c>
      <c r="E136" s="149" t="s">
        <v>1</v>
      </c>
      <c r="F136" s="150" t="s">
        <v>263</v>
      </c>
      <c r="H136" s="151">
        <v>2.74</v>
      </c>
      <c r="I136" s="152"/>
      <c r="L136" s="148"/>
      <c r="M136" s="153"/>
      <c r="T136" s="154"/>
      <c r="AT136" s="149" t="s">
        <v>144</v>
      </c>
      <c r="AU136" s="149" t="s">
        <v>89</v>
      </c>
      <c r="AV136" s="12" t="s">
        <v>89</v>
      </c>
      <c r="AW136" s="12" t="s">
        <v>36</v>
      </c>
      <c r="AX136" s="12" t="s">
        <v>79</v>
      </c>
      <c r="AY136" s="149" t="s">
        <v>133</v>
      </c>
    </row>
    <row r="137" spans="2:65" s="13" customFormat="1">
      <c r="B137" s="155"/>
      <c r="D137" s="144" t="s">
        <v>144</v>
      </c>
      <c r="E137" s="156" t="s">
        <v>1</v>
      </c>
      <c r="F137" s="157" t="s">
        <v>146</v>
      </c>
      <c r="H137" s="158">
        <v>2.74</v>
      </c>
      <c r="I137" s="159"/>
      <c r="L137" s="155"/>
      <c r="M137" s="160"/>
      <c r="T137" s="161"/>
      <c r="AT137" s="156" t="s">
        <v>144</v>
      </c>
      <c r="AU137" s="156" t="s">
        <v>89</v>
      </c>
      <c r="AV137" s="13" t="s">
        <v>140</v>
      </c>
      <c r="AW137" s="13" t="s">
        <v>36</v>
      </c>
      <c r="AX137" s="13" t="s">
        <v>87</v>
      </c>
      <c r="AY137" s="156" t="s">
        <v>133</v>
      </c>
    </row>
    <row r="138" spans="2:65" s="1" customFormat="1" ht="16.5" customHeight="1">
      <c r="B138" s="130"/>
      <c r="C138" s="162" t="s">
        <v>165</v>
      </c>
      <c r="D138" s="162" t="s">
        <v>194</v>
      </c>
      <c r="E138" s="163" t="s">
        <v>264</v>
      </c>
      <c r="F138" s="164" t="s">
        <v>265</v>
      </c>
      <c r="G138" s="165" t="s">
        <v>215</v>
      </c>
      <c r="H138" s="166">
        <v>5.48</v>
      </c>
      <c r="I138" s="167"/>
      <c r="J138" s="168">
        <f>ROUND(I138*H138,2)</f>
        <v>0</v>
      </c>
      <c r="K138" s="164" t="s">
        <v>139</v>
      </c>
      <c r="L138" s="169"/>
      <c r="M138" s="170" t="s">
        <v>1</v>
      </c>
      <c r="N138" s="171" t="s">
        <v>44</v>
      </c>
      <c r="P138" s="140">
        <f>O138*H138</f>
        <v>0</v>
      </c>
      <c r="Q138" s="140">
        <v>1</v>
      </c>
      <c r="R138" s="140">
        <f>Q138*H138</f>
        <v>5.48</v>
      </c>
      <c r="S138" s="140">
        <v>0</v>
      </c>
      <c r="T138" s="141">
        <f>S138*H138</f>
        <v>0</v>
      </c>
      <c r="AR138" s="142" t="s">
        <v>176</v>
      </c>
      <c r="AT138" s="142" t="s">
        <v>194</v>
      </c>
      <c r="AU138" s="142" t="s">
        <v>89</v>
      </c>
      <c r="AY138" s="15" t="s">
        <v>133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5" t="s">
        <v>87</v>
      </c>
      <c r="BK138" s="143">
        <f>ROUND(I138*H138,2)</f>
        <v>0</v>
      </c>
      <c r="BL138" s="15" t="s">
        <v>140</v>
      </c>
      <c r="BM138" s="142" t="s">
        <v>266</v>
      </c>
    </row>
    <row r="139" spans="2:65" s="12" customFormat="1">
      <c r="B139" s="148"/>
      <c r="D139" s="144" t="s">
        <v>144</v>
      </c>
      <c r="F139" s="150" t="s">
        <v>267</v>
      </c>
      <c r="H139" s="151">
        <v>5.48</v>
      </c>
      <c r="I139" s="152"/>
      <c r="L139" s="148"/>
      <c r="M139" s="153"/>
      <c r="T139" s="154"/>
      <c r="AT139" s="149" t="s">
        <v>144</v>
      </c>
      <c r="AU139" s="149" t="s">
        <v>89</v>
      </c>
      <c r="AV139" s="12" t="s">
        <v>89</v>
      </c>
      <c r="AW139" s="12" t="s">
        <v>3</v>
      </c>
      <c r="AX139" s="12" t="s">
        <v>87</v>
      </c>
      <c r="AY139" s="149" t="s">
        <v>133</v>
      </c>
    </row>
    <row r="140" spans="2:65" s="11" customFormat="1" ht="22.9" customHeight="1">
      <c r="B140" s="118"/>
      <c r="D140" s="119" t="s">
        <v>78</v>
      </c>
      <c r="E140" s="128" t="s">
        <v>140</v>
      </c>
      <c r="F140" s="128" t="s">
        <v>268</v>
      </c>
      <c r="I140" s="121"/>
      <c r="J140" s="129">
        <f>BK140</f>
        <v>0</v>
      </c>
      <c r="L140" s="118"/>
      <c r="M140" s="123"/>
      <c r="P140" s="124">
        <f>SUM(P141:P146)</f>
        <v>0</v>
      </c>
      <c r="R140" s="124">
        <f>SUM(R141:R146)</f>
        <v>5.2239120000000003</v>
      </c>
      <c r="T140" s="125">
        <f>SUM(T141:T146)</f>
        <v>0</v>
      </c>
      <c r="AR140" s="119" t="s">
        <v>87</v>
      </c>
      <c r="AT140" s="126" t="s">
        <v>78</v>
      </c>
      <c r="AU140" s="126" t="s">
        <v>87</v>
      </c>
      <c r="AY140" s="119" t="s">
        <v>133</v>
      </c>
      <c r="BK140" s="127">
        <f>SUM(BK141:BK146)</f>
        <v>0</v>
      </c>
    </row>
    <row r="141" spans="2:65" s="1" customFormat="1" ht="16.5" customHeight="1">
      <c r="B141" s="130"/>
      <c r="C141" s="131" t="s">
        <v>171</v>
      </c>
      <c r="D141" s="131" t="s">
        <v>135</v>
      </c>
      <c r="E141" s="132" t="s">
        <v>269</v>
      </c>
      <c r="F141" s="133" t="s">
        <v>270</v>
      </c>
      <c r="G141" s="134" t="s">
        <v>149</v>
      </c>
      <c r="H141" s="135">
        <v>0.68</v>
      </c>
      <c r="I141" s="136"/>
      <c r="J141" s="137">
        <f>ROUND(I141*H141,2)</f>
        <v>0</v>
      </c>
      <c r="K141" s="133" t="s">
        <v>139</v>
      </c>
      <c r="L141" s="30"/>
      <c r="M141" s="138" t="s">
        <v>1</v>
      </c>
      <c r="N141" s="139" t="s">
        <v>44</v>
      </c>
      <c r="P141" s="140">
        <f>O141*H141</f>
        <v>0</v>
      </c>
      <c r="Q141" s="140">
        <v>1.7034</v>
      </c>
      <c r="R141" s="140">
        <f>Q141*H141</f>
        <v>1.158312</v>
      </c>
      <c r="S141" s="140">
        <v>0</v>
      </c>
      <c r="T141" s="141">
        <f>S141*H141</f>
        <v>0</v>
      </c>
      <c r="AR141" s="142" t="s">
        <v>140</v>
      </c>
      <c r="AT141" s="142" t="s">
        <v>135</v>
      </c>
      <c r="AU141" s="142" t="s">
        <v>89</v>
      </c>
      <c r="AY141" s="15" t="s">
        <v>133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5" t="s">
        <v>87</v>
      </c>
      <c r="BK141" s="143">
        <f>ROUND(I141*H141,2)</f>
        <v>0</v>
      </c>
      <c r="BL141" s="15" t="s">
        <v>140</v>
      </c>
      <c r="BM141" s="142" t="s">
        <v>271</v>
      </c>
    </row>
    <row r="142" spans="2:65" s="12" customFormat="1">
      <c r="B142" s="148"/>
      <c r="D142" s="144" t="s">
        <v>144</v>
      </c>
      <c r="E142" s="149" t="s">
        <v>1</v>
      </c>
      <c r="F142" s="150" t="s">
        <v>272</v>
      </c>
      <c r="H142" s="151">
        <v>0.68</v>
      </c>
      <c r="I142" s="152"/>
      <c r="L142" s="148"/>
      <c r="M142" s="153"/>
      <c r="T142" s="154"/>
      <c r="AT142" s="149" t="s">
        <v>144</v>
      </c>
      <c r="AU142" s="149" t="s">
        <v>89</v>
      </c>
      <c r="AV142" s="12" t="s">
        <v>89</v>
      </c>
      <c r="AW142" s="12" t="s">
        <v>36</v>
      </c>
      <c r="AX142" s="12" t="s">
        <v>79</v>
      </c>
      <c r="AY142" s="149" t="s">
        <v>133</v>
      </c>
    </row>
    <row r="143" spans="2:65" s="13" customFormat="1">
      <c r="B143" s="155"/>
      <c r="D143" s="144" t="s">
        <v>144</v>
      </c>
      <c r="E143" s="156" t="s">
        <v>1</v>
      </c>
      <c r="F143" s="157" t="s">
        <v>146</v>
      </c>
      <c r="H143" s="158">
        <v>0.68</v>
      </c>
      <c r="I143" s="159"/>
      <c r="L143" s="155"/>
      <c r="M143" s="160"/>
      <c r="T143" s="161"/>
      <c r="AT143" s="156" t="s">
        <v>144</v>
      </c>
      <c r="AU143" s="156" t="s">
        <v>89</v>
      </c>
      <c r="AV143" s="13" t="s">
        <v>140</v>
      </c>
      <c r="AW143" s="13" t="s">
        <v>36</v>
      </c>
      <c r="AX143" s="13" t="s">
        <v>87</v>
      </c>
      <c r="AY143" s="156" t="s">
        <v>133</v>
      </c>
    </row>
    <row r="144" spans="2:65" s="1" customFormat="1" ht="21.75" customHeight="1">
      <c r="B144" s="130"/>
      <c r="C144" s="131" t="s">
        <v>176</v>
      </c>
      <c r="D144" s="131" t="s">
        <v>135</v>
      </c>
      <c r="E144" s="132" t="s">
        <v>273</v>
      </c>
      <c r="F144" s="133" t="s">
        <v>274</v>
      </c>
      <c r="G144" s="134" t="s">
        <v>149</v>
      </c>
      <c r="H144" s="135">
        <v>2</v>
      </c>
      <c r="I144" s="136"/>
      <c r="J144" s="137">
        <f>ROUND(I144*H144,2)</f>
        <v>0</v>
      </c>
      <c r="K144" s="133" t="s">
        <v>139</v>
      </c>
      <c r="L144" s="30"/>
      <c r="M144" s="138" t="s">
        <v>1</v>
      </c>
      <c r="N144" s="139" t="s">
        <v>44</v>
      </c>
      <c r="P144" s="140">
        <f>O144*H144</f>
        <v>0</v>
      </c>
      <c r="Q144" s="140">
        <v>2.0327999999999999</v>
      </c>
      <c r="R144" s="140">
        <f>Q144*H144</f>
        <v>4.0655999999999999</v>
      </c>
      <c r="S144" s="140">
        <v>0</v>
      </c>
      <c r="T144" s="141">
        <f>S144*H144</f>
        <v>0</v>
      </c>
      <c r="AR144" s="142" t="s">
        <v>140</v>
      </c>
      <c r="AT144" s="142" t="s">
        <v>135</v>
      </c>
      <c r="AU144" s="142" t="s">
        <v>89</v>
      </c>
      <c r="AY144" s="15" t="s">
        <v>133</v>
      </c>
      <c r="BE144" s="143">
        <f>IF(N144="základní",J144,0)</f>
        <v>0</v>
      </c>
      <c r="BF144" s="143">
        <f>IF(N144="snížená",J144,0)</f>
        <v>0</v>
      </c>
      <c r="BG144" s="143">
        <f>IF(N144="zákl. přenesená",J144,0)</f>
        <v>0</v>
      </c>
      <c r="BH144" s="143">
        <f>IF(N144="sníž. přenesená",J144,0)</f>
        <v>0</v>
      </c>
      <c r="BI144" s="143">
        <f>IF(N144="nulová",J144,0)</f>
        <v>0</v>
      </c>
      <c r="BJ144" s="15" t="s">
        <v>87</v>
      </c>
      <c r="BK144" s="143">
        <f>ROUND(I144*H144,2)</f>
        <v>0</v>
      </c>
      <c r="BL144" s="15" t="s">
        <v>140</v>
      </c>
      <c r="BM144" s="142" t="s">
        <v>275</v>
      </c>
    </row>
    <row r="145" spans="2:65" s="12" customFormat="1">
      <c r="B145" s="148"/>
      <c r="D145" s="144" t="s">
        <v>144</v>
      </c>
      <c r="E145" s="149" t="s">
        <v>1</v>
      </c>
      <c r="F145" s="150" t="s">
        <v>276</v>
      </c>
      <c r="H145" s="151">
        <v>2</v>
      </c>
      <c r="I145" s="152"/>
      <c r="L145" s="148"/>
      <c r="M145" s="153"/>
      <c r="T145" s="154"/>
      <c r="AT145" s="149" t="s">
        <v>144</v>
      </c>
      <c r="AU145" s="149" t="s">
        <v>89</v>
      </c>
      <c r="AV145" s="12" t="s">
        <v>89</v>
      </c>
      <c r="AW145" s="12" t="s">
        <v>36</v>
      </c>
      <c r="AX145" s="12" t="s">
        <v>79</v>
      </c>
      <c r="AY145" s="149" t="s">
        <v>133</v>
      </c>
    </row>
    <row r="146" spans="2:65" s="13" customFormat="1">
      <c r="B146" s="155"/>
      <c r="D146" s="144" t="s">
        <v>144</v>
      </c>
      <c r="E146" s="156" t="s">
        <v>1</v>
      </c>
      <c r="F146" s="157" t="s">
        <v>146</v>
      </c>
      <c r="H146" s="158">
        <v>2</v>
      </c>
      <c r="I146" s="159"/>
      <c r="L146" s="155"/>
      <c r="M146" s="160"/>
      <c r="T146" s="161"/>
      <c r="AT146" s="156" t="s">
        <v>144</v>
      </c>
      <c r="AU146" s="156" t="s">
        <v>89</v>
      </c>
      <c r="AV146" s="13" t="s">
        <v>140</v>
      </c>
      <c r="AW146" s="13" t="s">
        <v>36</v>
      </c>
      <c r="AX146" s="13" t="s">
        <v>87</v>
      </c>
      <c r="AY146" s="156" t="s">
        <v>133</v>
      </c>
    </row>
    <row r="147" spans="2:65" s="11" customFormat="1" ht="22.9" customHeight="1">
      <c r="B147" s="118"/>
      <c r="D147" s="119" t="s">
        <v>78</v>
      </c>
      <c r="E147" s="128" t="s">
        <v>181</v>
      </c>
      <c r="F147" s="128" t="s">
        <v>277</v>
      </c>
      <c r="I147" s="121"/>
      <c r="J147" s="129">
        <f>BK147</f>
        <v>0</v>
      </c>
      <c r="L147" s="118"/>
      <c r="M147" s="123"/>
      <c r="P147" s="124">
        <f>SUM(P148:P153)</f>
        <v>0</v>
      </c>
      <c r="R147" s="124">
        <f>SUM(R148:R153)</f>
        <v>11.78073</v>
      </c>
      <c r="T147" s="125">
        <f>SUM(T148:T153)</f>
        <v>0</v>
      </c>
      <c r="AR147" s="119" t="s">
        <v>87</v>
      </c>
      <c r="AT147" s="126" t="s">
        <v>78</v>
      </c>
      <c r="AU147" s="126" t="s">
        <v>87</v>
      </c>
      <c r="AY147" s="119" t="s">
        <v>133</v>
      </c>
      <c r="BK147" s="127">
        <f>SUM(BK148:BK153)</f>
        <v>0</v>
      </c>
    </row>
    <row r="148" spans="2:65" s="1" customFormat="1" ht="16.5" customHeight="1">
      <c r="B148" s="130"/>
      <c r="C148" s="131" t="s">
        <v>181</v>
      </c>
      <c r="D148" s="131" t="s">
        <v>135</v>
      </c>
      <c r="E148" s="132" t="s">
        <v>278</v>
      </c>
      <c r="F148" s="133" t="s">
        <v>279</v>
      </c>
      <c r="G148" s="134" t="s">
        <v>280</v>
      </c>
      <c r="H148" s="135">
        <v>9</v>
      </c>
      <c r="I148" s="136"/>
      <c r="J148" s="137">
        <f>ROUND(I148*H148,2)</f>
        <v>0</v>
      </c>
      <c r="K148" s="133" t="s">
        <v>139</v>
      </c>
      <c r="L148" s="30"/>
      <c r="M148" s="138" t="s">
        <v>1</v>
      </c>
      <c r="N148" s="139" t="s">
        <v>44</v>
      </c>
      <c r="P148" s="140">
        <f>O148*H148</f>
        <v>0</v>
      </c>
      <c r="Q148" s="140">
        <v>1.1812</v>
      </c>
      <c r="R148" s="140">
        <f>Q148*H148</f>
        <v>10.630800000000001</v>
      </c>
      <c r="S148" s="140">
        <v>0</v>
      </c>
      <c r="T148" s="141">
        <f>S148*H148</f>
        <v>0</v>
      </c>
      <c r="AR148" s="142" t="s">
        <v>140</v>
      </c>
      <c r="AT148" s="142" t="s">
        <v>135</v>
      </c>
      <c r="AU148" s="142" t="s">
        <v>89</v>
      </c>
      <c r="AY148" s="15" t="s">
        <v>133</v>
      </c>
      <c r="BE148" s="143">
        <f>IF(N148="základní",J148,0)</f>
        <v>0</v>
      </c>
      <c r="BF148" s="143">
        <f>IF(N148="snížená",J148,0)</f>
        <v>0</v>
      </c>
      <c r="BG148" s="143">
        <f>IF(N148="zákl. přenesená",J148,0)</f>
        <v>0</v>
      </c>
      <c r="BH148" s="143">
        <f>IF(N148="sníž. přenesená",J148,0)</f>
        <v>0</v>
      </c>
      <c r="BI148" s="143">
        <f>IF(N148="nulová",J148,0)</f>
        <v>0</v>
      </c>
      <c r="BJ148" s="15" t="s">
        <v>87</v>
      </c>
      <c r="BK148" s="143">
        <f>ROUND(I148*H148,2)</f>
        <v>0</v>
      </c>
      <c r="BL148" s="15" t="s">
        <v>140</v>
      </c>
      <c r="BM148" s="142" t="s">
        <v>281</v>
      </c>
    </row>
    <row r="149" spans="2:65" s="12" customFormat="1">
      <c r="B149" s="148"/>
      <c r="D149" s="144" t="s">
        <v>144</v>
      </c>
      <c r="E149" s="149" t="s">
        <v>1</v>
      </c>
      <c r="F149" s="150" t="s">
        <v>282</v>
      </c>
      <c r="H149" s="151">
        <v>9</v>
      </c>
      <c r="I149" s="152"/>
      <c r="L149" s="148"/>
      <c r="M149" s="153"/>
      <c r="T149" s="154"/>
      <c r="AT149" s="149" t="s">
        <v>144</v>
      </c>
      <c r="AU149" s="149" t="s">
        <v>89</v>
      </c>
      <c r="AV149" s="12" t="s">
        <v>89</v>
      </c>
      <c r="AW149" s="12" t="s">
        <v>36</v>
      </c>
      <c r="AX149" s="12" t="s">
        <v>79</v>
      </c>
      <c r="AY149" s="149" t="s">
        <v>133</v>
      </c>
    </row>
    <row r="150" spans="2:65" s="13" customFormat="1">
      <c r="B150" s="155"/>
      <c r="D150" s="144" t="s">
        <v>144</v>
      </c>
      <c r="E150" s="156" t="s">
        <v>1</v>
      </c>
      <c r="F150" s="157" t="s">
        <v>146</v>
      </c>
      <c r="H150" s="158">
        <v>9</v>
      </c>
      <c r="I150" s="159"/>
      <c r="L150" s="155"/>
      <c r="M150" s="160"/>
      <c r="T150" s="161"/>
      <c r="AT150" s="156" t="s">
        <v>144</v>
      </c>
      <c r="AU150" s="156" t="s">
        <v>89</v>
      </c>
      <c r="AV150" s="13" t="s">
        <v>140</v>
      </c>
      <c r="AW150" s="13" t="s">
        <v>36</v>
      </c>
      <c r="AX150" s="13" t="s">
        <v>87</v>
      </c>
      <c r="AY150" s="156" t="s">
        <v>133</v>
      </c>
    </row>
    <row r="151" spans="2:65" s="1" customFormat="1" ht="16.5" customHeight="1">
      <c r="B151" s="130"/>
      <c r="C151" s="162" t="s">
        <v>188</v>
      </c>
      <c r="D151" s="162" t="s">
        <v>194</v>
      </c>
      <c r="E151" s="163" t="s">
        <v>283</v>
      </c>
      <c r="F151" s="164" t="s">
        <v>284</v>
      </c>
      <c r="G151" s="165" t="s">
        <v>280</v>
      </c>
      <c r="H151" s="166">
        <v>9</v>
      </c>
      <c r="I151" s="167"/>
      <c r="J151" s="168">
        <f>ROUND(I151*H151,2)</f>
        <v>0</v>
      </c>
      <c r="K151" s="164" t="s">
        <v>139</v>
      </c>
      <c r="L151" s="169"/>
      <c r="M151" s="170" t="s">
        <v>1</v>
      </c>
      <c r="N151" s="171" t="s">
        <v>44</v>
      </c>
      <c r="P151" s="140">
        <f>O151*H151</f>
        <v>0</v>
      </c>
      <c r="Q151" s="140">
        <v>0.12776999999999999</v>
      </c>
      <c r="R151" s="140">
        <f>Q151*H151</f>
        <v>1.1499299999999999</v>
      </c>
      <c r="S151" s="140">
        <v>0</v>
      </c>
      <c r="T151" s="141">
        <f>S151*H151</f>
        <v>0</v>
      </c>
      <c r="AR151" s="142" t="s">
        <v>176</v>
      </c>
      <c r="AT151" s="142" t="s">
        <v>194</v>
      </c>
      <c r="AU151" s="142" t="s">
        <v>89</v>
      </c>
      <c r="AY151" s="15" t="s">
        <v>133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5" t="s">
        <v>87</v>
      </c>
      <c r="BK151" s="143">
        <f>ROUND(I151*H151,2)</f>
        <v>0</v>
      </c>
      <c r="BL151" s="15" t="s">
        <v>140</v>
      </c>
      <c r="BM151" s="142" t="s">
        <v>285</v>
      </c>
    </row>
    <row r="152" spans="2:65" s="12" customFormat="1">
      <c r="B152" s="148"/>
      <c r="D152" s="144" t="s">
        <v>144</v>
      </c>
      <c r="E152" s="149" t="s">
        <v>1</v>
      </c>
      <c r="F152" s="150" t="s">
        <v>282</v>
      </c>
      <c r="H152" s="151">
        <v>9</v>
      </c>
      <c r="I152" s="152"/>
      <c r="L152" s="148"/>
      <c r="M152" s="153"/>
      <c r="T152" s="154"/>
      <c r="AT152" s="149" t="s">
        <v>144</v>
      </c>
      <c r="AU152" s="149" t="s">
        <v>89</v>
      </c>
      <c r="AV152" s="12" t="s">
        <v>89</v>
      </c>
      <c r="AW152" s="12" t="s">
        <v>36</v>
      </c>
      <c r="AX152" s="12" t="s">
        <v>79</v>
      </c>
      <c r="AY152" s="149" t="s">
        <v>133</v>
      </c>
    </row>
    <row r="153" spans="2:65" s="13" customFormat="1">
      <c r="B153" s="155"/>
      <c r="D153" s="144" t="s">
        <v>144</v>
      </c>
      <c r="E153" s="156" t="s">
        <v>1</v>
      </c>
      <c r="F153" s="157" t="s">
        <v>146</v>
      </c>
      <c r="H153" s="158">
        <v>9</v>
      </c>
      <c r="I153" s="159"/>
      <c r="L153" s="155"/>
      <c r="M153" s="177"/>
      <c r="N153" s="178"/>
      <c r="O153" s="178"/>
      <c r="P153" s="178"/>
      <c r="Q153" s="178"/>
      <c r="R153" s="178"/>
      <c r="S153" s="178"/>
      <c r="T153" s="179"/>
      <c r="AT153" s="156" t="s">
        <v>144</v>
      </c>
      <c r="AU153" s="156" t="s">
        <v>89</v>
      </c>
      <c r="AV153" s="13" t="s">
        <v>140</v>
      </c>
      <c r="AW153" s="13" t="s">
        <v>36</v>
      </c>
      <c r="AX153" s="13" t="s">
        <v>87</v>
      </c>
      <c r="AY153" s="156" t="s">
        <v>133</v>
      </c>
    </row>
    <row r="154" spans="2:65" s="1" customFormat="1" ht="6.95" customHeight="1">
      <c r="B154" s="42"/>
      <c r="C154" s="43"/>
      <c r="D154" s="43"/>
      <c r="E154" s="43"/>
      <c r="F154" s="43"/>
      <c r="G154" s="43"/>
      <c r="H154" s="43"/>
      <c r="I154" s="43"/>
      <c r="J154" s="43"/>
      <c r="K154" s="43"/>
      <c r="L154" s="30"/>
    </row>
  </sheetData>
  <autoFilter ref="C119:K153" xr:uid="{00000000-0009-0000-0000-000004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41"/>
  <sheetViews>
    <sheetView showGridLines="0" topLeftCell="A109" workbookViewId="0">
      <selection activeCell="K140" sqref="K14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0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5" t="s">
        <v>101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89</v>
      </c>
    </row>
    <row r="4" spans="2:46" ht="24.95" customHeight="1">
      <c r="B4" s="18"/>
      <c r="D4" s="19" t="s">
        <v>105</v>
      </c>
      <c r="L4" s="18"/>
      <c r="M4" s="86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0" t="str">
        <f>'Rekapitulace stavby'!K6</f>
        <v>Lesní cesta Na rovinkách</v>
      </c>
      <c r="F7" s="221"/>
      <c r="G7" s="221"/>
      <c r="H7" s="221"/>
      <c r="L7" s="18"/>
    </row>
    <row r="8" spans="2:46" s="1" customFormat="1" ht="12" customHeight="1">
      <c r="B8" s="30"/>
      <c r="D8" s="25" t="s">
        <v>106</v>
      </c>
      <c r="L8" s="30"/>
    </row>
    <row r="9" spans="2:46" s="1" customFormat="1" ht="16.5" customHeight="1">
      <c r="B9" s="30"/>
      <c r="E9" s="210" t="s">
        <v>286</v>
      </c>
      <c r="F9" s="219"/>
      <c r="G9" s="219"/>
      <c r="H9" s="219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 t="str">
        <f>'Rekapitulace stavby'!AN8</f>
        <v>10. 8. 2023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26</v>
      </c>
      <c r="L14" s="30"/>
    </row>
    <row r="15" spans="2:46" s="1" customFormat="1" ht="18" customHeight="1">
      <c r="B15" s="30"/>
      <c r="E15" s="23" t="s">
        <v>27</v>
      </c>
      <c r="I15" s="25" t="s">
        <v>28</v>
      </c>
      <c r="J15" s="23" t="s">
        <v>29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30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22" t="str">
        <f>'Rekapitulace stavby'!E14</f>
        <v>Vyplň údaj</v>
      </c>
      <c r="F18" s="192"/>
      <c r="G18" s="192"/>
      <c r="H18" s="192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32</v>
      </c>
      <c r="I20" s="25" t="s">
        <v>25</v>
      </c>
      <c r="J20" s="23" t="s">
        <v>33</v>
      </c>
      <c r="L20" s="30"/>
    </row>
    <row r="21" spans="2:12" s="1" customFormat="1" ht="18" customHeight="1">
      <c r="B21" s="30"/>
      <c r="E21" s="23" t="s">
        <v>34</v>
      </c>
      <c r="I21" s="25" t="s">
        <v>28</v>
      </c>
      <c r="J21" s="23" t="s">
        <v>35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37</v>
      </c>
      <c r="I23" s="25" t="s">
        <v>25</v>
      </c>
      <c r="J23" s="23" t="s">
        <v>33</v>
      </c>
      <c r="L23" s="30"/>
    </row>
    <row r="24" spans="2:12" s="1" customFormat="1" ht="18" customHeight="1">
      <c r="B24" s="30"/>
      <c r="E24" s="23" t="s">
        <v>34</v>
      </c>
      <c r="I24" s="25" t="s">
        <v>28</v>
      </c>
      <c r="J24" s="23" t="s">
        <v>35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38</v>
      </c>
      <c r="L26" s="30"/>
    </row>
    <row r="27" spans="2:12" s="7" customFormat="1" ht="16.5" customHeight="1">
      <c r="B27" s="87"/>
      <c r="E27" s="196" t="s">
        <v>1</v>
      </c>
      <c r="F27" s="196"/>
      <c r="G27" s="196"/>
      <c r="H27" s="196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39</v>
      </c>
      <c r="J30" s="64">
        <f>ROUND(J120,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5" customHeight="1">
      <c r="B33" s="30"/>
      <c r="D33" s="53" t="s">
        <v>43</v>
      </c>
      <c r="E33" s="25" t="s">
        <v>44</v>
      </c>
      <c r="F33" s="89">
        <f>ROUND((SUM(BE120:BE140)),  2)</f>
        <v>0</v>
      </c>
      <c r="I33" s="90">
        <v>0.21</v>
      </c>
      <c r="J33" s="89">
        <f>ROUND(((SUM(BE120:BE140))*I33),  2)</f>
        <v>0</v>
      </c>
      <c r="L33" s="30"/>
    </row>
    <row r="34" spans="2:12" s="1" customFormat="1" ht="14.45" customHeight="1">
      <c r="B34" s="30"/>
      <c r="E34" s="25" t="s">
        <v>45</v>
      </c>
      <c r="F34" s="89">
        <f>ROUND((SUM(BF120:BF140)),  2)</f>
        <v>0</v>
      </c>
      <c r="I34" s="90">
        <v>0.15</v>
      </c>
      <c r="J34" s="89">
        <f>ROUND(((SUM(BF120:BF140))*I34),  2)</f>
        <v>0</v>
      </c>
      <c r="L34" s="30"/>
    </row>
    <row r="35" spans="2:12" s="1" customFormat="1" ht="14.45" hidden="1" customHeight="1">
      <c r="B35" s="30"/>
      <c r="E35" s="25" t="s">
        <v>46</v>
      </c>
      <c r="F35" s="89">
        <f>ROUND((SUM(BG120:BG140)),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47</v>
      </c>
      <c r="F36" s="89">
        <f>ROUND((SUM(BH120:BH140)),  2)</f>
        <v>0</v>
      </c>
      <c r="I36" s="90">
        <v>0.15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48</v>
      </c>
      <c r="F37" s="89">
        <f>ROUND((SUM(BI120:BI140)),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49</v>
      </c>
      <c r="E39" s="55"/>
      <c r="F39" s="55"/>
      <c r="G39" s="93" t="s">
        <v>50</v>
      </c>
      <c r="H39" s="94" t="s">
        <v>51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52</v>
      </c>
      <c r="E50" s="40"/>
      <c r="F50" s="40"/>
      <c r="G50" s="39" t="s">
        <v>53</v>
      </c>
      <c r="H50" s="40"/>
      <c r="I50" s="40"/>
      <c r="J50" s="40"/>
      <c r="K50" s="40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1" t="s">
        <v>54</v>
      </c>
      <c r="E61" s="32"/>
      <c r="F61" s="97" t="s">
        <v>55</v>
      </c>
      <c r="G61" s="41" t="s">
        <v>54</v>
      </c>
      <c r="H61" s="32"/>
      <c r="I61" s="32"/>
      <c r="J61" s="98" t="s">
        <v>55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9" t="s">
        <v>56</v>
      </c>
      <c r="E65" s="40"/>
      <c r="F65" s="40"/>
      <c r="G65" s="39" t="s">
        <v>57</v>
      </c>
      <c r="H65" s="40"/>
      <c r="I65" s="40"/>
      <c r="J65" s="40"/>
      <c r="K65" s="40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1" t="s">
        <v>54</v>
      </c>
      <c r="E76" s="32"/>
      <c r="F76" s="97" t="s">
        <v>55</v>
      </c>
      <c r="G76" s="41" t="s">
        <v>54</v>
      </c>
      <c r="H76" s="32"/>
      <c r="I76" s="32"/>
      <c r="J76" s="98" t="s">
        <v>55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hidden="1" customHeight="1">
      <c r="B82" s="30"/>
      <c r="C82" s="19" t="s">
        <v>108</v>
      </c>
      <c r="L82" s="30"/>
    </row>
    <row r="83" spans="2:47" s="1" customFormat="1" ht="6.95" hidden="1" customHeight="1">
      <c r="B83" s="30"/>
      <c r="L83" s="30"/>
    </row>
    <row r="84" spans="2:47" s="1" customFormat="1" ht="12" hidden="1" customHeight="1">
      <c r="B84" s="30"/>
      <c r="C84" s="25" t="s">
        <v>16</v>
      </c>
      <c r="L84" s="30"/>
    </row>
    <row r="85" spans="2:47" s="1" customFormat="1" ht="16.5" hidden="1" customHeight="1">
      <c r="B85" s="30"/>
      <c r="E85" s="220" t="str">
        <f>E7</f>
        <v>Lesní cesta Na rovinkách</v>
      </c>
      <c r="F85" s="221"/>
      <c r="G85" s="221"/>
      <c r="H85" s="221"/>
      <c r="L85" s="30"/>
    </row>
    <row r="86" spans="2:47" s="1" customFormat="1" ht="12" hidden="1" customHeight="1">
      <c r="B86" s="30"/>
      <c r="C86" s="25" t="s">
        <v>106</v>
      </c>
      <c r="L86" s="30"/>
    </row>
    <row r="87" spans="2:47" s="1" customFormat="1" ht="16.5" hidden="1" customHeight="1">
      <c r="B87" s="30"/>
      <c r="E87" s="210" t="str">
        <f>E9</f>
        <v>2023/22e - 009.11 - samostatný sjezd bez propustku</v>
      </c>
      <c r="F87" s="219"/>
      <c r="G87" s="219"/>
      <c r="H87" s="219"/>
      <c r="L87" s="30"/>
    </row>
    <row r="88" spans="2:47" s="1" customFormat="1" ht="6.95" hidden="1" customHeight="1">
      <c r="B88" s="30"/>
      <c r="L88" s="30"/>
    </row>
    <row r="89" spans="2:47" s="1" customFormat="1" ht="12" hidden="1" customHeight="1">
      <c r="B89" s="30"/>
      <c r="C89" s="25" t="s">
        <v>20</v>
      </c>
      <c r="F89" s="23" t="str">
        <f>F12</f>
        <v>Červená Třemešná</v>
      </c>
      <c r="I89" s="25" t="s">
        <v>22</v>
      </c>
      <c r="J89" s="50" t="str">
        <f>IF(J12="","",J12)</f>
        <v>10. 8. 2023</v>
      </c>
      <c r="L89" s="30"/>
    </row>
    <row r="90" spans="2:47" s="1" customFormat="1" ht="6.95" hidden="1" customHeight="1">
      <c r="B90" s="30"/>
      <c r="L90" s="30"/>
    </row>
    <row r="91" spans="2:47" s="1" customFormat="1" ht="15.2" hidden="1" customHeight="1">
      <c r="B91" s="30"/>
      <c r="C91" s="25" t="s">
        <v>24</v>
      </c>
      <c r="F91" s="23" t="str">
        <f>E15</f>
        <v>Obec Červená Třemešná</v>
      </c>
      <c r="I91" s="25" t="s">
        <v>32</v>
      </c>
      <c r="J91" s="28" t="str">
        <f>E21</f>
        <v>Ing. Jiří Ježek</v>
      </c>
      <c r="L91" s="30"/>
    </row>
    <row r="92" spans="2:47" s="1" customFormat="1" ht="15.2" hidden="1" customHeight="1">
      <c r="B92" s="30"/>
      <c r="C92" s="25" t="s">
        <v>30</v>
      </c>
      <c r="F92" s="23" t="str">
        <f>IF(E18="","",E18)</f>
        <v>Vyplň údaj</v>
      </c>
      <c r="I92" s="25" t="s">
        <v>37</v>
      </c>
      <c r="J92" s="28" t="str">
        <f>E24</f>
        <v>Ing. Jiří Ježek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99" t="s">
        <v>109</v>
      </c>
      <c r="D94" s="91"/>
      <c r="E94" s="91"/>
      <c r="F94" s="91"/>
      <c r="G94" s="91"/>
      <c r="H94" s="91"/>
      <c r="I94" s="91"/>
      <c r="J94" s="100" t="s">
        <v>110</v>
      </c>
      <c r="K94" s="91"/>
      <c r="L94" s="30"/>
    </row>
    <row r="95" spans="2:47" s="1" customFormat="1" ht="10.35" hidden="1" customHeight="1">
      <c r="B95" s="30"/>
      <c r="L95" s="30"/>
    </row>
    <row r="96" spans="2:47" s="1" customFormat="1" ht="22.9" hidden="1" customHeight="1">
      <c r="B96" s="30"/>
      <c r="C96" s="101" t="s">
        <v>111</v>
      </c>
      <c r="J96" s="64">
        <f>J120</f>
        <v>0</v>
      </c>
      <c r="L96" s="30"/>
      <c r="AU96" s="15" t="s">
        <v>112</v>
      </c>
    </row>
    <row r="97" spans="2:12" s="8" customFormat="1" ht="24.95" hidden="1" customHeight="1">
      <c r="B97" s="102"/>
      <c r="D97" s="103" t="s">
        <v>113</v>
      </c>
      <c r="E97" s="104"/>
      <c r="F97" s="104"/>
      <c r="G97" s="104"/>
      <c r="H97" s="104"/>
      <c r="I97" s="104"/>
      <c r="J97" s="105">
        <f>J121</f>
        <v>0</v>
      </c>
      <c r="L97" s="102"/>
    </row>
    <row r="98" spans="2:12" s="9" customFormat="1" ht="19.899999999999999" hidden="1" customHeight="1">
      <c r="B98" s="106"/>
      <c r="D98" s="107" t="s">
        <v>114</v>
      </c>
      <c r="E98" s="108"/>
      <c r="F98" s="108"/>
      <c r="G98" s="108"/>
      <c r="H98" s="108"/>
      <c r="I98" s="108"/>
      <c r="J98" s="109">
        <f>J122</f>
        <v>0</v>
      </c>
      <c r="L98" s="106"/>
    </row>
    <row r="99" spans="2:12" s="9" customFormat="1" ht="19.899999999999999" hidden="1" customHeight="1">
      <c r="B99" s="106"/>
      <c r="D99" s="107" t="s">
        <v>116</v>
      </c>
      <c r="E99" s="108"/>
      <c r="F99" s="108"/>
      <c r="G99" s="108"/>
      <c r="H99" s="108"/>
      <c r="I99" s="108"/>
      <c r="J99" s="109">
        <f>J132</f>
        <v>0</v>
      </c>
      <c r="L99" s="106"/>
    </row>
    <row r="100" spans="2:12" s="9" customFormat="1" ht="19.899999999999999" hidden="1" customHeight="1">
      <c r="B100" s="106"/>
      <c r="D100" s="107" t="s">
        <v>117</v>
      </c>
      <c r="E100" s="108"/>
      <c r="F100" s="108"/>
      <c r="G100" s="108"/>
      <c r="H100" s="108"/>
      <c r="I100" s="108"/>
      <c r="J100" s="109">
        <f>J139</f>
        <v>0</v>
      </c>
      <c r="L100" s="106"/>
    </row>
    <row r="101" spans="2:12" s="1" customFormat="1" ht="21.75" hidden="1" customHeight="1">
      <c r="B101" s="30"/>
      <c r="L101" s="30"/>
    </row>
    <row r="102" spans="2:12" s="1" customFormat="1" ht="6.95" hidden="1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30"/>
    </row>
    <row r="103" spans="2:12" hidden="1"/>
    <row r="104" spans="2:12" hidden="1"/>
    <row r="105" spans="2:12" hidden="1"/>
    <row r="106" spans="2:12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0"/>
    </row>
    <row r="107" spans="2:12" s="1" customFormat="1" ht="24.95" customHeight="1">
      <c r="B107" s="30"/>
      <c r="C107" s="19" t="s">
        <v>118</v>
      </c>
      <c r="L107" s="30"/>
    </row>
    <row r="108" spans="2:12" s="1" customFormat="1" ht="6.95" customHeight="1">
      <c r="B108" s="30"/>
      <c r="L108" s="30"/>
    </row>
    <row r="109" spans="2:12" s="1" customFormat="1" ht="12" customHeight="1">
      <c r="B109" s="30"/>
      <c r="C109" s="25" t="s">
        <v>16</v>
      </c>
      <c r="L109" s="30"/>
    </row>
    <row r="110" spans="2:12" s="1" customFormat="1" ht="16.5" customHeight="1">
      <c r="B110" s="30"/>
      <c r="E110" s="220" t="str">
        <f>E7</f>
        <v>Lesní cesta Na rovinkách</v>
      </c>
      <c r="F110" s="221"/>
      <c r="G110" s="221"/>
      <c r="H110" s="221"/>
      <c r="L110" s="30"/>
    </row>
    <row r="111" spans="2:12" s="1" customFormat="1" ht="12" customHeight="1">
      <c r="B111" s="30"/>
      <c r="C111" s="25" t="s">
        <v>106</v>
      </c>
      <c r="L111" s="30"/>
    </row>
    <row r="112" spans="2:12" s="1" customFormat="1" ht="16.5" customHeight="1">
      <c r="B112" s="30"/>
      <c r="E112" s="210" t="str">
        <f>E9</f>
        <v>2023/22e - 009.11 - samostatný sjezd bez propustku</v>
      </c>
      <c r="F112" s="219"/>
      <c r="G112" s="219"/>
      <c r="H112" s="219"/>
      <c r="L112" s="30"/>
    </row>
    <row r="113" spans="2:65" s="1" customFormat="1" ht="6.95" customHeight="1">
      <c r="B113" s="30"/>
      <c r="L113" s="30"/>
    </row>
    <row r="114" spans="2:65" s="1" customFormat="1" ht="12" customHeight="1">
      <c r="B114" s="30"/>
      <c r="C114" s="25" t="s">
        <v>20</v>
      </c>
      <c r="F114" s="23" t="str">
        <f>F12</f>
        <v>Červená Třemešná</v>
      </c>
      <c r="I114" s="25" t="s">
        <v>22</v>
      </c>
      <c r="J114" s="50" t="str">
        <f>IF(J12="","",J12)</f>
        <v>10. 8. 2023</v>
      </c>
      <c r="L114" s="30"/>
    </row>
    <row r="115" spans="2:65" s="1" customFormat="1" ht="6.95" customHeight="1">
      <c r="B115" s="30"/>
      <c r="L115" s="30"/>
    </row>
    <row r="116" spans="2:65" s="1" customFormat="1" ht="15.2" customHeight="1">
      <c r="B116" s="30"/>
      <c r="C116" s="25" t="s">
        <v>24</v>
      </c>
      <c r="F116" s="23" t="str">
        <f>E15</f>
        <v>Obec Červená Třemešná</v>
      </c>
      <c r="I116" s="25" t="s">
        <v>32</v>
      </c>
      <c r="J116" s="28" t="str">
        <f>E21</f>
        <v>Ing. Jiří Ježek</v>
      </c>
      <c r="L116" s="30"/>
    </row>
    <row r="117" spans="2:65" s="1" customFormat="1" ht="15.2" customHeight="1">
      <c r="B117" s="30"/>
      <c r="C117" s="25" t="s">
        <v>30</v>
      </c>
      <c r="F117" s="23" t="str">
        <f>IF(E18="","",E18)</f>
        <v>Vyplň údaj</v>
      </c>
      <c r="I117" s="25" t="s">
        <v>37</v>
      </c>
      <c r="J117" s="28" t="str">
        <f>E24</f>
        <v>Ing. Jiří Ježek</v>
      </c>
      <c r="L117" s="30"/>
    </row>
    <row r="118" spans="2:65" s="1" customFormat="1" ht="10.35" customHeight="1">
      <c r="B118" s="30"/>
      <c r="L118" s="30"/>
    </row>
    <row r="119" spans="2:65" s="10" customFormat="1" ht="29.25" customHeight="1">
      <c r="B119" s="110"/>
      <c r="C119" s="111" t="s">
        <v>119</v>
      </c>
      <c r="D119" s="112" t="s">
        <v>64</v>
      </c>
      <c r="E119" s="112" t="s">
        <v>60</v>
      </c>
      <c r="F119" s="112" t="s">
        <v>61</v>
      </c>
      <c r="G119" s="112" t="s">
        <v>120</v>
      </c>
      <c r="H119" s="112" t="s">
        <v>121</v>
      </c>
      <c r="I119" s="112" t="s">
        <v>122</v>
      </c>
      <c r="J119" s="112" t="s">
        <v>110</v>
      </c>
      <c r="K119" s="113" t="s">
        <v>123</v>
      </c>
      <c r="L119" s="110"/>
      <c r="M119" s="57" t="s">
        <v>1</v>
      </c>
      <c r="N119" s="58" t="s">
        <v>43</v>
      </c>
      <c r="O119" s="58" t="s">
        <v>124</v>
      </c>
      <c r="P119" s="58" t="s">
        <v>125</v>
      </c>
      <c r="Q119" s="58" t="s">
        <v>126</v>
      </c>
      <c r="R119" s="58" t="s">
        <v>127</v>
      </c>
      <c r="S119" s="58" t="s">
        <v>128</v>
      </c>
      <c r="T119" s="59" t="s">
        <v>129</v>
      </c>
    </row>
    <row r="120" spans="2:65" s="1" customFormat="1" ht="22.9" customHeight="1">
      <c r="B120" s="30"/>
      <c r="C120" s="62" t="s">
        <v>130</v>
      </c>
      <c r="J120" s="114">
        <f>BK120</f>
        <v>0</v>
      </c>
      <c r="L120" s="30"/>
      <c r="M120" s="60"/>
      <c r="N120" s="51"/>
      <c r="O120" s="51"/>
      <c r="P120" s="115">
        <f>P121</f>
        <v>0</v>
      </c>
      <c r="Q120" s="51"/>
      <c r="R120" s="115">
        <f>R121</f>
        <v>93.378999999999991</v>
      </c>
      <c r="S120" s="51"/>
      <c r="T120" s="116">
        <f>T121</f>
        <v>0</v>
      </c>
      <c r="AT120" s="15" t="s">
        <v>78</v>
      </c>
      <c r="AU120" s="15" t="s">
        <v>112</v>
      </c>
      <c r="BK120" s="117">
        <f>BK121</f>
        <v>0</v>
      </c>
    </row>
    <row r="121" spans="2:65" s="11" customFormat="1" ht="25.9" customHeight="1">
      <c r="B121" s="118"/>
      <c r="D121" s="119" t="s">
        <v>78</v>
      </c>
      <c r="E121" s="120" t="s">
        <v>131</v>
      </c>
      <c r="F121" s="120" t="s">
        <v>132</v>
      </c>
      <c r="I121" s="121"/>
      <c r="J121" s="122">
        <f>BK121</f>
        <v>0</v>
      </c>
      <c r="L121" s="118"/>
      <c r="M121" s="123"/>
      <c r="P121" s="124">
        <f>P122+P132+P139</f>
        <v>0</v>
      </c>
      <c r="R121" s="124">
        <f>R122+R132+R139</f>
        <v>93.378999999999991</v>
      </c>
      <c r="T121" s="125">
        <f>T122+T132+T139</f>
        <v>0</v>
      </c>
      <c r="AR121" s="119" t="s">
        <v>87</v>
      </c>
      <c r="AT121" s="126" t="s">
        <v>78</v>
      </c>
      <c r="AU121" s="126" t="s">
        <v>79</v>
      </c>
      <c r="AY121" s="119" t="s">
        <v>133</v>
      </c>
      <c r="BK121" s="127">
        <f>BK122+BK132+BK139</f>
        <v>0</v>
      </c>
    </row>
    <row r="122" spans="2:65" s="11" customFormat="1" ht="22.9" customHeight="1">
      <c r="B122" s="118"/>
      <c r="D122" s="119" t="s">
        <v>78</v>
      </c>
      <c r="E122" s="128" t="s">
        <v>87</v>
      </c>
      <c r="F122" s="128" t="s">
        <v>134</v>
      </c>
      <c r="I122" s="121"/>
      <c r="J122" s="129">
        <f>BK122</f>
        <v>0</v>
      </c>
      <c r="L122" s="118"/>
      <c r="M122" s="123"/>
      <c r="P122" s="124">
        <f>SUM(P123:P131)</f>
        <v>0</v>
      </c>
      <c r="R122" s="124">
        <f>SUM(R123:R131)</f>
        <v>0</v>
      </c>
      <c r="T122" s="125">
        <f>SUM(T123:T131)</f>
        <v>0</v>
      </c>
      <c r="AR122" s="119" t="s">
        <v>87</v>
      </c>
      <c r="AT122" s="126" t="s">
        <v>78</v>
      </c>
      <c r="AU122" s="126" t="s">
        <v>87</v>
      </c>
      <c r="AY122" s="119" t="s">
        <v>133</v>
      </c>
      <c r="BK122" s="127">
        <f>SUM(BK123:BK131)</f>
        <v>0</v>
      </c>
    </row>
    <row r="123" spans="2:65" s="1" customFormat="1" ht="24.2" customHeight="1">
      <c r="B123" s="130"/>
      <c r="C123" s="131" t="s">
        <v>87</v>
      </c>
      <c r="D123" s="131" t="s">
        <v>135</v>
      </c>
      <c r="E123" s="132" t="s">
        <v>147</v>
      </c>
      <c r="F123" s="133" t="s">
        <v>148</v>
      </c>
      <c r="G123" s="134" t="s">
        <v>149</v>
      </c>
      <c r="H123" s="135">
        <v>11</v>
      </c>
      <c r="I123" s="136"/>
      <c r="J123" s="137">
        <f>ROUND(I123*H123,2)</f>
        <v>0</v>
      </c>
      <c r="K123" s="133" t="s">
        <v>139</v>
      </c>
      <c r="L123" s="30"/>
      <c r="M123" s="138" t="s">
        <v>1</v>
      </c>
      <c r="N123" s="139" t="s">
        <v>44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140</v>
      </c>
      <c r="AT123" s="142" t="s">
        <v>135</v>
      </c>
      <c r="AU123" s="142" t="s">
        <v>89</v>
      </c>
      <c r="AY123" s="15" t="s">
        <v>133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5" t="s">
        <v>87</v>
      </c>
      <c r="BK123" s="143">
        <f>ROUND(I123*H123,2)</f>
        <v>0</v>
      </c>
      <c r="BL123" s="15" t="s">
        <v>140</v>
      </c>
      <c r="BM123" s="142" t="s">
        <v>287</v>
      </c>
    </row>
    <row r="124" spans="2:65" s="12" customFormat="1">
      <c r="B124" s="148"/>
      <c r="D124" s="144" t="s">
        <v>144</v>
      </c>
      <c r="E124" s="149" t="s">
        <v>1</v>
      </c>
      <c r="F124" s="150" t="s">
        <v>288</v>
      </c>
      <c r="H124" s="151">
        <v>11</v>
      </c>
      <c r="I124" s="152"/>
      <c r="L124" s="148"/>
      <c r="M124" s="153"/>
      <c r="T124" s="154"/>
      <c r="AT124" s="149" t="s">
        <v>144</v>
      </c>
      <c r="AU124" s="149" t="s">
        <v>89</v>
      </c>
      <c r="AV124" s="12" t="s">
        <v>89</v>
      </c>
      <c r="AW124" s="12" t="s">
        <v>36</v>
      </c>
      <c r="AX124" s="12" t="s">
        <v>79</v>
      </c>
      <c r="AY124" s="149" t="s">
        <v>133</v>
      </c>
    </row>
    <row r="125" spans="2:65" s="13" customFormat="1">
      <c r="B125" s="155"/>
      <c r="D125" s="144" t="s">
        <v>144</v>
      </c>
      <c r="E125" s="156" t="s">
        <v>1</v>
      </c>
      <c r="F125" s="157" t="s">
        <v>146</v>
      </c>
      <c r="H125" s="158">
        <v>11</v>
      </c>
      <c r="I125" s="159"/>
      <c r="L125" s="155"/>
      <c r="M125" s="160"/>
      <c r="T125" s="161"/>
      <c r="AT125" s="156" t="s">
        <v>144</v>
      </c>
      <c r="AU125" s="156" t="s">
        <v>89</v>
      </c>
      <c r="AV125" s="13" t="s">
        <v>140</v>
      </c>
      <c r="AW125" s="13" t="s">
        <v>36</v>
      </c>
      <c r="AX125" s="13" t="s">
        <v>87</v>
      </c>
      <c r="AY125" s="156" t="s">
        <v>133</v>
      </c>
    </row>
    <row r="126" spans="2:65" s="1" customFormat="1" ht="16.5" customHeight="1">
      <c r="B126" s="130"/>
      <c r="C126" s="131" t="s">
        <v>89</v>
      </c>
      <c r="D126" s="131" t="s">
        <v>135</v>
      </c>
      <c r="E126" s="132" t="s">
        <v>166</v>
      </c>
      <c r="F126" s="133" t="s">
        <v>167</v>
      </c>
      <c r="G126" s="134" t="s">
        <v>149</v>
      </c>
      <c r="H126" s="135">
        <v>11</v>
      </c>
      <c r="I126" s="136"/>
      <c r="J126" s="137">
        <f>ROUND(I126*H126,2)</f>
        <v>0</v>
      </c>
      <c r="K126" s="133" t="s">
        <v>139</v>
      </c>
      <c r="L126" s="30"/>
      <c r="M126" s="138" t="s">
        <v>1</v>
      </c>
      <c r="N126" s="139" t="s">
        <v>44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140</v>
      </c>
      <c r="AT126" s="142" t="s">
        <v>135</v>
      </c>
      <c r="AU126" s="142" t="s">
        <v>89</v>
      </c>
      <c r="AY126" s="15" t="s">
        <v>133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5" t="s">
        <v>87</v>
      </c>
      <c r="BK126" s="143">
        <f>ROUND(I126*H126,2)</f>
        <v>0</v>
      </c>
      <c r="BL126" s="15" t="s">
        <v>140</v>
      </c>
      <c r="BM126" s="142" t="s">
        <v>289</v>
      </c>
    </row>
    <row r="127" spans="2:65" s="12" customFormat="1">
      <c r="B127" s="148"/>
      <c r="D127" s="144" t="s">
        <v>144</v>
      </c>
      <c r="E127" s="149" t="s">
        <v>1</v>
      </c>
      <c r="F127" s="150" t="s">
        <v>288</v>
      </c>
      <c r="H127" s="151">
        <v>11</v>
      </c>
      <c r="I127" s="152"/>
      <c r="L127" s="148"/>
      <c r="M127" s="153"/>
      <c r="T127" s="154"/>
      <c r="AT127" s="149" t="s">
        <v>144</v>
      </c>
      <c r="AU127" s="149" t="s">
        <v>89</v>
      </c>
      <c r="AV127" s="12" t="s">
        <v>89</v>
      </c>
      <c r="AW127" s="12" t="s">
        <v>36</v>
      </c>
      <c r="AX127" s="12" t="s">
        <v>79</v>
      </c>
      <c r="AY127" s="149" t="s">
        <v>133</v>
      </c>
    </row>
    <row r="128" spans="2:65" s="13" customFormat="1">
      <c r="B128" s="155"/>
      <c r="D128" s="144" t="s">
        <v>144</v>
      </c>
      <c r="E128" s="156" t="s">
        <v>1</v>
      </c>
      <c r="F128" s="157" t="s">
        <v>146</v>
      </c>
      <c r="H128" s="158">
        <v>11</v>
      </c>
      <c r="I128" s="159"/>
      <c r="L128" s="155"/>
      <c r="M128" s="160"/>
      <c r="T128" s="161"/>
      <c r="AT128" s="156" t="s">
        <v>144</v>
      </c>
      <c r="AU128" s="156" t="s">
        <v>89</v>
      </c>
      <c r="AV128" s="13" t="s">
        <v>140</v>
      </c>
      <c r="AW128" s="13" t="s">
        <v>36</v>
      </c>
      <c r="AX128" s="13" t="s">
        <v>87</v>
      </c>
      <c r="AY128" s="156" t="s">
        <v>133</v>
      </c>
    </row>
    <row r="129" spans="2:65" s="1" customFormat="1" ht="16.5" customHeight="1">
      <c r="B129" s="130"/>
      <c r="C129" s="131" t="s">
        <v>152</v>
      </c>
      <c r="D129" s="131" t="s">
        <v>135</v>
      </c>
      <c r="E129" s="132" t="s">
        <v>177</v>
      </c>
      <c r="F129" s="133" t="s">
        <v>178</v>
      </c>
      <c r="G129" s="134" t="s">
        <v>138</v>
      </c>
      <c r="H129" s="135">
        <v>110</v>
      </c>
      <c r="I129" s="136"/>
      <c r="J129" s="137">
        <f>ROUND(I129*H129,2)</f>
        <v>0</v>
      </c>
      <c r="K129" s="133" t="s">
        <v>139</v>
      </c>
      <c r="L129" s="30"/>
      <c r="M129" s="138" t="s">
        <v>1</v>
      </c>
      <c r="N129" s="139" t="s">
        <v>44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140</v>
      </c>
      <c r="AT129" s="142" t="s">
        <v>135</v>
      </c>
      <c r="AU129" s="142" t="s">
        <v>89</v>
      </c>
      <c r="AY129" s="15" t="s">
        <v>133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5" t="s">
        <v>87</v>
      </c>
      <c r="BK129" s="143">
        <f>ROUND(I129*H129,2)</f>
        <v>0</v>
      </c>
      <c r="BL129" s="15" t="s">
        <v>140</v>
      </c>
      <c r="BM129" s="142" t="s">
        <v>290</v>
      </c>
    </row>
    <row r="130" spans="2:65" s="12" customFormat="1">
      <c r="B130" s="148"/>
      <c r="D130" s="144" t="s">
        <v>144</v>
      </c>
      <c r="E130" s="149" t="s">
        <v>1</v>
      </c>
      <c r="F130" s="150" t="s">
        <v>291</v>
      </c>
      <c r="H130" s="151">
        <v>110</v>
      </c>
      <c r="I130" s="152"/>
      <c r="L130" s="148"/>
      <c r="M130" s="153"/>
      <c r="T130" s="154"/>
      <c r="AT130" s="149" t="s">
        <v>144</v>
      </c>
      <c r="AU130" s="149" t="s">
        <v>89</v>
      </c>
      <c r="AV130" s="12" t="s">
        <v>89</v>
      </c>
      <c r="AW130" s="12" t="s">
        <v>36</v>
      </c>
      <c r="AX130" s="12" t="s">
        <v>79</v>
      </c>
      <c r="AY130" s="149" t="s">
        <v>133</v>
      </c>
    </row>
    <row r="131" spans="2:65" s="13" customFormat="1">
      <c r="B131" s="155"/>
      <c r="D131" s="144" t="s">
        <v>144</v>
      </c>
      <c r="E131" s="156" t="s">
        <v>1</v>
      </c>
      <c r="F131" s="157" t="s">
        <v>146</v>
      </c>
      <c r="H131" s="158">
        <v>110</v>
      </c>
      <c r="I131" s="159"/>
      <c r="L131" s="155"/>
      <c r="M131" s="160"/>
      <c r="T131" s="161"/>
      <c r="AT131" s="156" t="s">
        <v>144</v>
      </c>
      <c r="AU131" s="156" t="s">
        <v>89</v>
      </c>
      <c r="AV131" s="13" t="s">
        <v>140</v>
      </c>
      <c r="AW131" s="13" t="s">
        <v>36</v>
      </c>
      <c r="AX131" s="13" t="s">
        <v>87</v>
      </c>
      <c r="AY131" s="156" t="s">
        <v>133</v>
      </c>
    </row>
    <row r="132" spans="2:65" s="11" customFormat="1" ht="22.9" customHeight="1">
      <c r="B132" s="118"/>
      <c r="D132" s="119" t="s">
        <v>78</v>
      </c>
      <c r="E132" s="128" t="s">
        <v>160</v>
      </c>
      <c r="F132" s="128" t="s">
        <v>199</v>
      </c>
      <c r="I132" s="121"/>
      <c r="J132" s="129">
        <f>BK132</f>
        <v>0</v>
      </c>
      <c r="L132" s="118"/>
      <c r="M132" s="123"/>
      <c r="P132" s="124">
        <f>SUM(P133:P138)</f>
        <v>0</v>
      </c>
      <c r="R132" s="124">
        <f>SUM(R133:R138)</f>
        <v>93.378999999999991</v>
      </c>
      <c r="T132" s="125">
        <f>SUM(T133:T138)</f>
        <v>0</v>
      </c>
      <c r="AR132" s="119" t="s">
        <v>87</v>
      </c>
      <c r="AT132" s="126" t="s">
        <v>78</v>
      </c>
      <c r="AU132" s="126" t="s">
        <v>87</v>
      </c>
      <c r="AY132" s="119" t="s">
        <v>133</v>
      </c>
      <c r="BK132" s="127">
        <f>SUM(BK133:BK138)</f>
        <v>0</v>
      </c>
    </row>
    <row r="133" spans="2:65" s="1" customFormat="1" ht="16.5" customHeight="1">
      <c r="B133" s="130"/>
      <c r="C133" s="131" t="s">
        <v>140</v>
      </c>
      <c r="D133" s="131" t="s">
        <v>135</v>
      </c>
      <c r="E133" s="132" t="s">
        <v>292</v>
      </c>
      <c r="F133" s="133" t="s">
        <v>293</v>
      </c>
      <c r="G133" s="134" t="s">
        <v>138</v>
      </c>
      <c r="H133" s="135">
        <v>110</v>
      </c>
      <c r="I133" s="136"/>
      <c r="J133" s="137">
        <f>ROUND(I133*H133,2)</f>
        <v>0</v>
      </c>
      <c r="K133" s="133" t="s">
        <v>139</v>
      </c>
      <c r="L133" s="30"/>
      <c r="M133" s="138" t="s">
        <v>1</v>
      </c>
      <c r="N133" s="139" t="s">
        <v>44</v>
      </c>
      <c r="P133" s="140">
        <f>O133*H133</f>
        <v>0</v>
      </c>
      <c r="Q133" s="140">
        <v>0.48089999999999999</v>
      </c>
      <c r="R133" s="140">
        <f>Q133*H133</f>
        <v>52.899000000000001</v>
      </c>
      <c r="S133" s="140">
        <v>0</v>
      </c>
      <c r="T133" s="141">
        <f>S133*H133</f>
        <v>0</v>
      </c>
      <c r="AR133" s="142" t="s">
        <v>140</v>
      </c>
      <c r="AT133" s="142" t="s">
        <v>135</v>
      </c>
      <c r="AU133" s="142" t="s">
        <v>89</v>
      </c>
      <c r="AY133" s="15" t="s">
        <v>133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5" t="s">
        <v>87</v>
      </c>
      <c r="BK133" s="143">
        <f>ROUND(I133*H133,2)</f>
        <v>0</v>
      </c>
      <c r="BL133" s="15" t="s">
        <v>140</v>
      </c>
      <c r="BM133" s="142" t="s">
        <v>294</v>
      </c>
    </row>
    <row r="134" spans="2:65" s="12" customFormat="1">
      <c r="B134" s="148"/>
      <c r="D134" s="144" t="s">
        <v>144</v>
      </c>
      <c r="E134" s="149" t="s">
        <v>1</v>
      </c>
      <c r="F134" s="150" t="s">
        <v>291</v>
      </c>
      <c r="H134" s="151">
        <v>110</v>
      </c>
      <c r="I134" s="152"/>
      <c r="L134" s="148"/>
      <c r="M134" s="153"/>
      <c r="T134" s="154"/>
      <c r="AT134" s="149" t="s">
        <v>144</v>
      </c>
      <c r="AU134" s="149" t="s">
        <v>89</v>
      </c>
      <c r="AV134" s="12" t="s">
        <v>89</v>
      </c>
      <c r="AW134" s="12" t="s">
        <v>36</v>
      </c>
      <c r="AX134" s="12" t="s">
        <v>79</v>
      </c>
      <c r="AY134" s="149" t="s">
        <v>133</v>
      </c>
    </row>
    <row r="135" spans="2:65" s="13" customFormat="1">
      <c r="B135" s="155"/>
      <c r="D135" s="144" t="s">
        <v>144</v>
      </c>
      <c r="E135" s="156" t="s">
        <v>1</v>
      </c>
      <c r="F135" s="157" t="s">
        <v>146</v>
      </c>
      <c r="H135" s="158">
        <v>110</v>
      </c>
      <c r="I135" s="159"/>
      <c r="L135" s="155"/>
      <c r="M135" s="160"/>
      <c r="T135" s="161"/>
      <c r="AT135" s="156" t="s">
        <v>144</v>
      </c>
      <c r="AU135" s="156" t="s">
        <v>89</v>
      </c>
      <c r="AV135" s="13" t="s">
        <v>140</v>
      </c>
      <c r="AW135" s="13" t="s">
        <v>36</v>
      </c>
      <c r="AX135" s="13" t="s">
        <v>87</v>
      </c>
      <c r="AY135" s="156" t="s">
        <v>133</v>
      </c>
    </row>
    <row r="136" spans="2:65" s="1" customFormat="1" ht="16.5" customHeight="1">
      <c r="B136" s="130"/>
      <c r="C136" s="131" t="s">
        <v>160</v>
      </c>
      <c r="D136" s="131" t="s">
        <v>135</v>
      </c>
      <c r="E136" s="132" t="s">
        <v>295</v>
      </c>
      <c r="F136" s="133" t="s">
        <v>296</v>
      </c>
      <c r="G136" s="134" t="s">
        <v>138</v>
      </c>
      <c r="H136" s="135">
        <v>110</v>
      </c>
      <c r="I136" s="136"/>
      <c r="J136" s="137">
        <f>ROUND(I136*H136,2)</f>
        <v>0</v>
      </c>
      <c r="K136" s="133" t="s">
        <v>139</v>
      </c>
      <c r="L136" s="30"/>
      <c r="M136" s="138" t="s">
        <v>1</v>
      </c>
      <c r="N136" s="139" t="s">
        <v>44</v>
      </c>
      <c r="P136" s="140">
        <f>O136*H136</f>
        <v>0</v>
      </c>
      <c r="Q136" s="140">
        <v>0.36799999999999999</v>
      </c>
      <c r="R136" s="140">
        <f>Q136*H136</f>
        <v>40.479999999999997</v>
      </c>
      <c r="S136" s="140">
        <v>0</v>
      </c>
      <c r="T136" s="141">
        <f>S136*H136</f>
        <v>0</v>
      </c>
      <c r="AR136" s="142" t="s">
        <v>140</v>
      </c>
      <c r="AT136" s="142" t="s">
        <v>135</v>
      </c>
      <c r="AU136" s="142" t="s">
        <v>89</v>
      </c>
      <c r="AY136" s="15" t="s">
        <v>133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5" t="s">
        <v>87</v>
      </c>
      <c r="BK136" s="143">
        <f>ROUND(I136*H136,2)</f>
        <v>0</v>
      </c>
      <c r="BL136" s="15" t="s">
        <v>140</v>
      </c>
      <c r="BM136" s="142" t="s">
        <v>297</v>
      </c>
    </row>
    <row r="137" spans="2:65" s="12" customFormat="1">
      <c r="B137" s="148"/>
      <c r="D137" s="144" t="s">
        <v>144</v>
      </c>
      <c r="E137" s="149" t="s">
        <v>1</v>
      </c>
      <c r="F137" s="150" t="s">
        <v>291</v>
      </c>
      <c r="H137" s="151">
        <v>110</v>
      </c>
      <c r="I137" s="152"/>
      <c r="L137" s="148"/>
      <c r="M137" s="153"/>
      <c r="T137" s="154"/>
      <c r="AT137" s="149" t="s">
        <v>144</v>
      </c>
      <c r="AU137" s="149" t="s">
        <v>89</v>
      </c>
      <c r="AV137" s="12" t="s">
        <v>89</v>
      </c>
      <c r="AW137" s="12" t="s">
        <v>36</v>
      </c>
      <c r="AX137" s="12" t="s">
        <v>79</v>
      </c>
      <c r="AY137" s="149" t="s">
        <v>133</v>
      </c>
    </row>
    <row r="138" spans="2:65" s="13" customFormat="1">
      <c r="B138" s="155"/>
      <c r="D138" s="144" t="s">
        <v>144</v>
      </c>
      <c r="E138" s="156" t="s">
        <v>1</v>
      </c>
      <c r="F138" s="157" t="s">
        <v>146</v>
      </c>
      <c r="H138" s="158">
        <v>110</v>
      </c>
      <c r="I138" s="159"/>
      <c r="L138" s="155"/>
      <c r="M138" s="160"/>
      <c r="T138" s="161"/>
      <c r="AT138" s="156" t="s">
        <v>144</v>
      </c>
      <c r="AU138" s="156" t="s">
        <v>89</v>
      </c>
      <c r="AV138" s="13" t="s">
        <v>140</v>
      </c>
      <c r="AW138" s="13" t="s">
        <v>36</v>
      </c>
      <c r="AX138" s="13" t="s">
        <v>87</v>
      </c>
      <c r="AY138" s="156" t="s">
        <v>133</v>
      </c>
    </row>
    <row r="139" spans="2:65" s="11" customFormat="1" ht="22.9" customHeight="1">
      <c r="B139" s="118"/>
      <c r="D139" s="119" t="s">
        <v>78</v>
      </c>
      <c r="E139" s="128" t="s">
        <v>210</v>
      </c>
      <c r="F139" s="128" t="s">
        <v>211</v>
      </c>
      <c r="I139" s="121"/>
      <c r="J139" s="129">
        <f>BK139</f>
        <v>0</v>
      </c>
      <c r="L139" s="118"/>
      <c r="M139" s="123"/>
      <c r="P139" s="124">
        <f>P140</f>
        <v>0</v>
      </c>
      <c r="R139" s="124">
        <f>R140</f>
        <v>0</v>
      </c>
      <c r="T139" s="125">
        <f>T140</f>
        <v>0</v>
      </c>
      <c r="AR139" s="119" t="s">
        <v>87</v>
      </c>
      <c r="AT139" s="126" t="s">
        <v>78</v>
      </c>
      <c r="AU139" s="126" t="s">
        <v>87</v>
      </c>
      <c r="AY139" s="119" t="s">
        <v>133</v>
      </c>
      <c r="BK139" s="127">
        <f>BK140</f>
        <v>0</v>
      </c>
    </row>
    <row r="140" spans="2:65" s="1" customFormat="1" ht="21.75" customHeight="1">
      <c r="B140" s="130"/>
      <c r="C140" s="131" t="s">
        <v>165</v>
      </c>
      <c r="D140" s="131" t="s">
        <v>135</v>
      </c>
      <c r="E140" s="132" t="s">
        <v>213</v>
      </c>
      <c r="F140" s="133" t="s">
        <v>214</v>
      </c>
      <c r="G140" s="134" t="s">
        <v>215</v>
      </c>
      <c r="H140" s="135">
        <v>93.379000000000005</v>
      </c>
      <c r="I140" s="136"/>
      <c r="J140" s="137">
        <f>ROUND(I140*H140,2)</f>
        <v>0</v>
      </c>
      <c r="K140" s="133" t="s">
        <v>139</v>
      </c>
      <c r="L140" s="30"/>
      <c r="M140" s="172" t="s">
        <v>1</v>
      </c>
      <c r="N140" s="173" t="s">
        <v>44</v>
      </c>
      <c r="O140" s="174"/>
      <c r="P140" s="175">
        <f>O140*H140</f>
        <v>0</v>
      </c>
      <c r="Q140" s="175">
        <v>0</v>
      </c>
      <c r="R140" s="175">
        <f>Q140*H140</f>
        <v>0</v>
      </c>
      <c r="S140" s="175">
        <v>0</v>
      </c>
      <c r="T140" s="176">
        <f>S140*H140</f>
        <v>0</v>
      </c>
      <c r="AR140" s="142" t="s">
        <v>140</v>
      </c>
      <c r="AT140" s="142" t="s">
        <v>135</v>
      </c>
      <c r="AU140" s="142" t="s">
        <v>89</v>
      </c>
      <c r="AY140" s="15" t="s">
        <v>133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5" t="s">
        <v>87</v>
      </c>
      <c r="BK140" s="143">
        <f>ROUND(I140*H140,2)</f>
        <v>0</v>
      </c>
      <c r="BL140" s="15" t="s">
        <v>140</v>
      </c>
      <c r="BM140" s="142" t="s">
        <v>298</v>
      </c>
    </row>
    <row r="141" spans="2:65" s="1" customFormat="1" ht="6.95" customHeight="1">
      <c r="B141" s="42"/>
      <c r="C141" s="43"/>
      <c r="D141" s="43"/>
      <c r="E141" s="43"/>
      <c r="F141" s="43"/>
      <c r="G141" s="43"/>
      <c r="H141" s="43"/>
      <c r="I141" s="43"/>
      <c r="J141" s="43"/>
      <c r="K141" s="43"/>
      <c r="L141" s="30"/>
    </row>
  </sheetData>
  <autoFilter ref="C119:K140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4"/>
  <sheetViews>
    <sheetView showGridLines="0" topLeftCell="A119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0" t="s">
        <v>5</v>
      </c>
      <c r="M2" s="181"/>
      <c r="N2" s="181"/>
      <c r="O2" s="181"/>
      <c r="P2" s="181"/>
      <c r="Q2" s="181"/>
      <c r="R2" s="181"/>
      <c r="S2" s="181"/>
      <c r="T2" s="181"/>
      <c r="U2" s="181"/>
      <c r="V2" s="181"/>
      <c r="AT2" s="15" t="s">
        <v>104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89</v>
      </c>
    </row>
    <row r="4" spans="2:46" ht="24.95" customHeight="1">
      <c r="B4" s="18"/>
      <c r="D4" s="19" t="s">
        <v>105</v>
      </c>
      <c r="L4" s="18"/>
      <c r="M4" s="86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0" t="str">
        <f>'Rekapitulace stavby'!K6</f>
        <v>Lesní cesta Na rovinkách</v>
      </c>
      <c r="F7" s="221"/>
      <c r="G7" s="221"/>
      <c r="H7" s="221"/>
      <c r="L7" s="18"/>
    </row>
    <row r="8" spans="2:46" s="1" customFormat="1" ht="12" customHeight="1">
      <c r="B8" s="30"/>
      <c r="D8" s="25" t="s">
        <v>106</v>
      </c>
      <c r="L8" s="30"/>
    </row>
    <row r="9" spans="2:46" s="1" customFormat="1" ht="16.5" customHeight="1">
      <c r="B9" s="30"/>
      <c r="E9" s="210" t="s">
        <v>299</v>
      </c>
      <c r="F9" s="219"/>
      <c r="G9" s="219"/>
      <c r="H9" s="219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 t="str">
        <f>'Rekapitulace stavby'!AN8</f>
        <v>10. 8. 2023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26</v>
      </c>
      <c r="L14" s="30"/>
    </row>
    <row r="15" spans="2:46" s="1" customFormat="1" ht="18" customHeight="1">
      <c r="B15" s="30"/>
      <c r="E15" s="23" t="s">
        <v>27</v>
      </c>
      <c r="I15" s="25" t="s">
        <v>28</v>
      </c>
      <c r="J15" s="23" t="s">
        <v>29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30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22" t="str">
        <f>'Rekapitulace stavby'!E14</f>
        <v>Vyplň údaj</v>
      </c>
      <c r="F18" s="192"/>
      <c r="G18" s="192"/>
      <c r="H18" s="192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32</v>
      </c>
      <c r="I20" s="25" t="s">
        <v>25</v>
      </c>
      <c r="J20" s="23" t="s">
        <v>33</v>
      </c>
      <c r="L20" s="30"/>
    </row>
    <row r="21" spans="2:12" s="1" customFormat="1" ht="18" customHeight="1">
      <c r="B21" s="30"/>
      <c r="E21" s="23" t="s">
        <v>34</v>
      </c>
      <c r="I21" s="25" t="s">
        <v>28</v>
      </c>
      <c r="J21" s="23" t="s">
        <v>35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37</v>
      </c>
      <c r="I23" s="25" t="s">
        <v>25</v>
      </c>
      <c r="J23" s="23" t="s">
        <v>33</v>
      </c>
      <c r="L23" s="30"/>
    </row>
    <row r="24" spans="2:12" s="1" customFormat="1" ht="18" customHeight="1">
      <c r="B24" s="30"/>
      <c r="E24" s="23" t="s">
        <v>34</v>
      </c>
      <c r="I24" s="25" t="s">
        <v>28</v>
      </c>
      <c r="J24" s="23" t="s">
        <v>35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38</v>
      </c>
      <c r="L26" s="30"/>
    </row>
    <row r="27" spans="2:12" s="7" customFormat="1" ht="16.5" customHeight="1">
      <c r="B27" s="87"/>
      <c r="E27" s="196" t="s">
        <v>1</v>
      </c>
      <c r="F27" s="196"/>
      <c r="G27" s="196"/>
      <c r="H27" s="196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39</v>
      </c>
      <c r="J30" s="64">
        <f>ROUND(J118,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41</v>
      </c>
      <c r="I32" s="33" t="s">
        <v>40</v>
      </c>
      <c r="J32" s="33" t="s">
        <v>42</v>
      </c>
      <c r="L32" s="30"/>
    </row>
    <row r="33" spans="2:12" s="1" customFormat="1" ht="14.45" customHeight="1">
      <c r="B33" s="30"/>
      <c r="D33" s="53" t="s">
        <v>43</v>
      </c>
      <c r="E33" s="25" t="s">
        <v>44</v>
      </c>
      <c r="F33" s="89">
        <f>ROUND((SUM(BE118:BE123)),  2)</f>
        <v>0</v>
      </c>
      <c r="I33" s="90">
        <v>0.21</v>
      </c>
      <c r="J33" s="89">
        <f>ROUND(((SUM(BE118:BE123))*I33),  2)</f>
        <v>0</v>
      </c>
      <c r="L33" s="30"/>
    </row>
    <row r="34" spans="2:12" s="1" customFormat="1" ht="14.45" customHeight="1">
      <c r="B34" s="30"/>
      <c r="E34" s="25" t="s">
        <v>45</v>
      </c>
      <c r="F34" s="89">
        <f>ROUND((SUM(BF118:BF123)),  2)</f>
        <v>0</v>
      </c>
      <c r="I34" s="90">
        <v>0.15</v>
      </c>
      <c r="J34" s="89">
        <f>ROUND(((SUM(BF118:BF123))*I34),  2)</f>
        <v>0</v>
      </c>
      <c r="L34" s="30"/>
    </row>
    <row r="35" spans="2:12" s="1" customFormat="1" ht="14.45" hidden="1" customHeight="1">
      <c r="B35" s="30"/>
      <c r="E35" s="25" t="s">
        <v>46</v>
      </c>
      <c r="F35" s="89">
        <f>ROUND((SUM(BG118:BG123)),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47</v>
      </c>
      <c r="F36" s="89">
        <f>ROUND((SUM(BH118:BH123)),  2)</f>
        <v>0</v>
      </c>
      <c r="I36" s="90">
        <v>0.15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48</v>
      </c>
      <c r="F37" s="89">
        <f>ROUND((SUM(BI118:BI123)),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49</v>
      </c>
      <c r="E39" s="55"/>
      <c r="F39" s="55"/>
      <c r="G39" s="93" t="s">
        <v>50</v>
      </c>
      <c r="H39" s="94" t="s">
        <v>51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52</v>
      </c>
      <c r="E50" s="40"/>
      <c r="F50" s="40"/>
      <c r="G50" s="39" t="s">
        <v>53</v>
      </c>
      <c r="H50" s="40"/>
      <c r="I50" s="40"/>
      <c r="J50" s="40"/>
      <c r="K50" s="40"/>
      <c r="L50" s="30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2.75">
      <c r="B61" s="30"/>
      <c r="D61" s="41" t="s">
        <v>54</v>
      </c>
      <c r="E61" s="32"/>
      <c r="F61" s="97" t="s">
        <v>55</v>
      </c>
      <c r="G61" s="41" t="s">
        <v>54</v>
      </c>
      <c r="H61" s="32"/>
      <c r="I61" s="32"/>
      <c r="J61" s="98" t="s">
        <v>55</v>
      </c>
      <c r="K61" s="32"/>
      <c r="L61" s="30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2.75">
      <c r="B65" s="30"/>
      <c r="D65" s="39" t="s">
        <v>56</v>
      </c>
      <c r="E65" s="40"/>
      <c r="F65" s="40"/>
      <c r="G65" s="39" t="s">
        <v>57</v>
      </c>
      <c r="H65" s="40"/>
      <c r="I65" s="40"/>
      <c r="J65" s="40"/>
      <c r="K65" s="40"/>
      <c r="L65" s="30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2.75">
      <c r="B76" s="30"/>
      <c r="D76" s="41" t="s">
        <v>54</v>
      </c>
      <c r="E76" s="32"/>
      <c r="F76" s="97" t="s">
        <v>55</v>
      </c>
      <c r="G76" s="41" t="s">
        <v>54</v>
      </c>
      <c r="H76" s="32"/>
      <c r="I76" s="32"/>
      <c r="J76" s="98" t="s">
        <v>55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hidden="1" customHeight="1">
      <c r="B82" s="30"/>
      <c r="C82" s="19" t="s">
        <v>108</v>
      </c>
      <c r="L82" s="30"/>
    </row>
    <row r="83" spans="2:47" s="1" customFormat="1" ht="6.95" hidden="1" customHeight="1">
      <c r="B83" s="30"/>
      <c r="L83" s="30"/>
    </row>
    <row r="84" spans="2:47" s="1" customFormat="1" ht="12" hidden="1" customHeight="1">
      <c r="B84" s="30"/>
      <c r="C84" s="25" t="s">
        <v>16</v>
      </c>
      <c r="L84" s="30"/>
    </row>
    <row r="85" spans="2:47" s="1" customFormat="1" ht="16.5" hidden="1" customHeight="1">
      <c r="B85" s="30"/>
      <c r="E85" s="220" t="str">
        <f>E7</f>
        <v>Lesní cesta Na rovinkách</v>
      </c>
      <c r="F85" s="221"/>
      <c r="G85" s="221"/>
      <c r="H85" s="221"/>
      <c r="L85" s="30"/>
    </row>
    <row r="86" spans="2:47" s="1" customFormat="1" ht="12" hidden="1" customHeight="1">
      <c r="B86" s="30"/>
      <c r="C86" s="25" t="s">
        <v>106</v>
      </c>
      <c r="L86" s="30"/>
    </row>
    <row r="87" spans="2:47" s="1" customFormat="1" ht="16.5" hidden="1" customHeight="1">
      <c r="B87" s="30"/>
      <c r="E87" s="210" t="str">
        <f>E9</f>
        <v>2023/22f - 009.21 - svodnice vody</v>
      </c>
      <c r="F87" s="219"/>
      <c r="G87" s="219"/>
      <c r="H87" s="219"/>
      <c r="L87" s="30"/>
    </row>
    <row r="88" spans="2:47" s="1" customFormat="1" ht="6.95" hidden="1" customHeight="1">
      <c r="B88" s="30"/>
      <c r="L88" s="30"/>
    </row>
    <row r="89" spans="2:47" s="1" customFormat="1" ht="12" hidden="1" customHeight="1">
      <c r="B89" s="30"/>
      <c r="C89" s="25" t="s">
        <v>20</v>
      </c>
      <c r="F89" s="23" t="str">
        <f>F12</f>
        <v>Červená Třemešná</v>
      </c>
      <c r="I89" s="25" t="s">
        <v>22</v>
      </c>
      <c r="J89" s="50" t="str">
        <f>IF(J12="","",J12)</f>
        <v>10. 8. 2023</v>
      </c>
      <c r="L89" s="30"/>
    </row>
    <row r="90" spans="2:47" s="1" customFormat="1" ht="6.95" hidden="1" customHeight="1">
      <c r="B90" s="30"/>
      <c r="L90" s="30"/>
    </row>
    <row r="91" spans="2:47" s="1" customFormat="1" ht="15.2" hidden="1" customHeight="1">
      <c r="B91" s="30"/>
      <c r="C91" s="25" t="s">
        <v>24</v>
      </c>
      <c r="F91" s="23" t="str">
        <f>E15</f>
        <v>Obec Červená Třemešná</v>
      </c>
      <c r="I91" s="25" t="s">
        <v>32</v>
      </c>
      <c r="J91" s="28" t="str">
        <f>E21</f>
        <v>Ing. Jiří Ježek</v>
      </c>
      <c r="L91" s="30"/>
    </row>
    <row r="92" spans="2:47" s="1" customFormat="1" ht="15.2" hidden="1" customHeight="1">
      <c r="B92" s="30"/>
      <c r="C92" s="25" t="s">
        <v>30</v>
      </c>
      <c r="F92" s="23" t="str">
        <f>IF(E18="","",E18)</f>
        <v>Vyplň údaj</v>
      </c>
      <c r="I92" s="25" t="s">
        <v>37</v>
      </c>
      <c r="J92" s="28" t="str">
        <f>E24</f>
        <v>Ing. Jiří Ježek</v>
      </c>
      <c r="L92" s="30"/>
    </row>
    <row r="93" spans="2:47" s="1" customFormat="1" ht="10.35" hidden="1" customHeight="1">
      <c r="B93" s="30"/>
      <c r="L93" s="30"/>
    </row>
    <row r="94" spans="2:47" s="1" customFormat="1" ht="29.25" hidden="1" customHeight="1">
      <c r="B94" s="30"/>
      <c r="C94" s="99" t="s">
        <v>109</v>
      </c>
      <c r="D94" s="91"/>
      <c r="E94" s="91"/>
      <c r="F94" s="91"/>
      <c r="G94" s="91"/>
      <c r="H94" s="91"/>
      <c r="I94" s="91"/>
      <c r="J94" s="100" t="s">
        <v>110</v>
      </c>
      <c r="K94" s="91"/>
      <c r="L94" s="30"/>
    </row>
    <row r="95" spans="2:47" s="1" customFormat="1" ht="10.35" hidden="1" customHeight="1">
      <c r="B95" s="30"/>
      <c r="L95" s="30"/>
    </row>
    <row r="96" spans="2:47" s="1" customFormat="1" ht="22.9" hidden="1" customHeight="1">
      <c r="B96" s="30"/>
      <c r="C96" s="101" t="s">
        <v>111</v>
      </c>
      <c r="J96" s="64">
        <f>J118</f>
        <v>0</v>
      </c>
      <c r="L96" s="30"/>
      <c r="AU96" s="15" t="s">
        <v>112</v>
      </c>
    </row>
    <row r="97" spans="2:12" s="8" customFormat="1" ht="24.95" hidden="1" customHeight="1">
      <c r="B97" s="102"/>
      <c r="D97" s="103" t="s">
        <v>113</v>
      </c>
      <c r="E97" s="104"/>
      <c r="F97" s="104"/>
      <c r="G97" s="104"/>
      <c r="H97" s="104"/>
      <c r="I97" s="104"/>
      <c r="J97" s="105">
        <f>J119</f>
        <v>0</v>
      </c>
      <c r="L97" s="102"/>
    </row>
    <row r="98" spans="2:12" s="9" customFormat="1" ht="19.899999999999999" hidden="1" customHeight="1">
      <c r="B98" s="106"/>
      <c r="D98" s="107" t="s">
        <v>116</v>
      </c>
      <c r="E98" s="108"/>
      <c r="F98" s="108"/>
      <c r="G98" s="108"/>
      <c r="H98" s="108"/>
      <c r="I98" s="108"/>
      <c r="J98" s="109">
        <f>J120</f>
        <v>0</v>
      </c>
      <c r="L98" s="106"/>
    </row>
    <row r="99" spans="2:12" s="1" customFormat="1" ht="21.75" hidden="1" customHeight="1">
      <c r="B99" s="30"/>
      <c r="L99" s="30"/>
    </row>
    <row r="100" spans="2:12" s="1" customFormat="1" ht="6.95" hidden="1" customHeight="1"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30"/>
    </row>
    <row r="101" spans="2:12" hidden="1"/>
    <row r="102" spans="2:12" hidden="1"/>
    <row r="103" spans="2:12" hidden="1"/>
    <row r="104" spans="2:12" s="1" customFormat="1" ht="6.95" customHeight="1"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0"/>
    </row>
    <row r="105" spans="2:12" s="1" customFormat="1" ht="24.95" customHeight="1">
      <c r="B105" s="30"/>
      <c r="C105" s="19" t="s">
        <v>118</v>
      </c>
      <c r="L105" s="30"/>
    </row>
    <row r="106" spans="2:12" s="1" customFormat="1" ht="6.95" customHeight="1">
      <c r="B106" s="30"/>
      <c r="L106" s="30"/>
    </row>
    <row r="107" spans="2:12" s="1" customFormat="1" ht="12" customHeight="1">
      <c r="B107" s="30"/>
      <c r="C107" s="25" t="s">
        <v>16</v>
      </c>
      <c r="L107" s="30"/>
    </row>
    <row r="108" spans="2:12" s="1" customFormat="1" ht="16.5" customHeight="1">
      <c r="B108" s="30"/>
      <c r="E108" s="220" t="str">
        <f>E7</f>
        <v>Lesní cesta Na rovinkách</v>
      </c>
      <c r="F108" s="221"/>
      <c r="G108" s="221"/>
      <c r="H108" s="221"/>
      <c r="L108" s="30"/>
    </row>
    <row r="109" spans="2:12" s="1" customFormat="1" ht="12" customHeight="1">
      <c r="B109" s="30"/>
      <c r="C109" s="25" t="s">
        <v>106</v>
      </c>
      <c r="L109" s="30"/>
    </row>
    <row r="110" spans="2:12" s="1" customFormat="1" ht="16.5" customHeight="1">
      <c r="B110" s="30"/>
      <c r="E110" s="210" t="str">
        <f>E9</f>
        <v>2023/22f - 009.21 - svodnice vody</v>
      </c>
      <c r="F110" s="219"/>
      <c r="G110" s="219"/>
      <c r="H110" s="219"/>
      <c r="L110" s="30"/>
    </row>
    <row r="111" spans="2:12" s="1" customFormat="1" ht="6.95" customHeight="1">
      <c r="B111" s="30"/>
      <c r="L111" s="30"/>
    </row>
    <row r="112" spans="2:12" s="1" customFormat="1" ht="12" customHeight="1">
      <c r="B112" s="30"/>
      <c r="C112" s="25" t="s">
        <v>20</v>
      </c>
      <c r="F112" s="23" t="str">
        <f>F12</f>
        <v>Červená Třemešná</v>
      </c>
      <c r="I112" s="25" t="s">
        <v>22</v>
      </c>
      <c r="J112" s="50" t="str">
        <f>IF(J12="","",J12)</f>
        <v>10. 8. 2023</v>
      </c>
      <c r="L112" s="30"/>
    </row>
    <row r="113" spans="2:65" s="1" customFormat="1" ht="6.95" customHeight="1">
      <c r="B113" s="30"/>
      <c r="L113" s="30"/>
    </row>
    <row r="114" spans="2:65" s="1" customFormat="1" ht="15.2" customHeight="1">
      <c r="B114" s="30"/>
      <c r="C114" s="25" t="s">
        <v>24</v>
      </c>
      <c r="F114" s="23" t="str">
        <f>E15</f>
        <v>Obec Červená Třemešná</v>
      </c>
      <c r="I114" s="25" t="s">
        <v>32</v>
      </c>
      <c r="J114" s="28" t="str">
        <f>E21</f>
        <v>Ing. Jiří Ježek</v>
      </c>
      <c r="L114" s="30"/>
    </row>
    <row r="115" spans="2:65" s="1" customFormat="1" ht="15.2" customHeight="1">
      <c r="B115" s="30"/>
      <c r="C115" s="25" t="s">
        <v>30</v>
      </c>
      <c r="F115" s="23" t="str">
        <f>IF(E18="","",E18)</f>
        <v>Vyplň údaj</v>
      </c>
      <c r="I115" s="25" t="s">
        <v>37</v>
      </c>
      <c r="J115" s="28" t="str">
        <f>E24</f>
        <v>Ing. Jiří Ježek</v>
      </c>
      <c r="L115" s="30"/>
    </row>
    <row r="116" spans="2:65" s="1" customFormat="1" ht="10.35" customHeight="1">
      <c r="B116" s="30"/>
      <c r="L116" s="30"/>
    </row>
    <row r="117" spans="2:65" s="10" customFormat="1" ht="29.25" customHeight="1">
      <c r="B117" s="110"/>
      <c r="C117" s="111" t="s">
        <v>119</v>
      </c>
      <c r="D117" s="112" t="s">
        <v>64</v>
      </c>
      <c r="E117" s="112" t="s">
        <v>60</v>
      </c>
      <c r="F117" s="112" t="s">
        <v>61</v>
      </c>
      <c r="G117" s="112" t="s">
        <v>120</v>
      </c>
      <c r="H117" s="112" t="s">
        <v>121</v>
      </c>
      <c r="I117" s="112" t="s">
        <v>122</v>
      </c>
      <c r="J117" s="112" t="s">
        <v>110</v>
      </c>
      <c r="K117" s="113" t="s">
        <v>123</v>
      </c>
      <c r="L117" s="110"/>
      <c r="M117" s="57" t="s">
        <v>1</v>
      </c>
      <c r="N117" s="58" t="s">
        <v>43</v>
      </c>
      <c r="O117" s="58" t="s">
        <v>124</v>
      </c>
      <c r="P117" s="58" t="s">
        <v>125</v>
      </c>
      <c r="Q117" s="58" t="s">
        <v>126</v>
      </c>
      <c r="R117" s="58" t="s">
        <v>127</v>
      </c>
      <c r="S117" s="58" t="s">
        <v>128</v>
      </c>
      <c r="T117" s="59" t="s">
        <v>129</v>
      </c>
    </row>
    <row r="118" spans="2:65" s="1" customFormat="1" ht="22.9" customHeight="1">
      <c r="B118" s="30"/>
      <c r="C118" s="62" t="s">
        <v>130</v>
      </c>
      <c r="J118" s="114">
        <f>BK118</f>
        <v>0</v>
      </c>
      <c r="L118" s="30"/>
      <c r="M118" s="60"/>
      <c r="N118" s="51"/>
      <c r="O118" s="51"/>
      <c r="P118" s="115">
        <f>P119</f>
        <v>0</v>
      </c>
      <c r="Q118" s="51"/>
      <c r="R118" s="115">
        <f>R119</f>
        <v>1.8645</v>
      </c>
      <c r="S118" s="51"/>
      <c r="T118" s="116">
        <f>T119</f>
        <v>0</v>
      </c>
      <c r="AT118" s="15" t="s">
        <v>78</v>
      </c>
      <c r="AU118" s="15" t="s">
        <v>112</v>
      </c>
      <c r="BK118" s="117">
        <f>BK119</f>
        <v>0</v>
      </c>
    </row>
    <row r="119" spans="2:65" s="11" customFormat="1" ht="25.9" customHeight="1">
      <c r="B119" s="118"/>
      <c r="D119" s="119" t="s">
        <v>78</v>
      </c>
      <c r="E119" s="120" t="s">
        <v>131</v>
      </c>
      <c r="F119" s="120" t="s">
        <v>132</v>
      </c>
      <c r="I119" s="121"/>
      <c r="J119" s="122">
        <f>BK119</f>
        <v>0</v>
      </c>
      <c r="L119" s="118"/>
      <c r="M119" s="123"/>
      <c r="P119" s="124">
        <f>P120</f>
        <v>0</v>
      </c>
      <c r="R119" s="124">
        <f>R120</f>
        <v>1.8645</v>
      </c>
      <c r="T119" s="125">
        <f>T120</f>
        <v>0</v>
      </c>
      <c r="AR119" s="119" t="s">
        <v>87</v>
      </c>
      <c r="AT119" s="126" t="s">
        <v>78</v>
      </c>
      <c r="AU119" s="126" t="s">
        <v>79</v>
      </c>
      <c r="AY119" s="119" t="s">
        <v>133</v>
      </c>
      <c r="BK119" s="127">
        <f>BK120</f>
        <v>0</v>
      </c>
    </row>
    <row r="120" spans="2:65" s="11" customFormat="1" ht="22.9" customHeight="1">
      <c r="B120" s="118"/>
      <c r="D120" s="119" t="s">
        <v>78</v>
      </c>
      <c r="E120" s="128" t="s">
        <v>160</v>
      </c>
      <c r="F120" s="128" t="s">
        <v>199</v>
      </c>
      <c r="I120" s="121"/>
      <c r="J120" s="129">
        <f>BK120</f>
        <v>0</v>
      </c>
      <c r="L120" s="118"/>
      <c r="M120" s="123"/>
      <c r="P120" s="124">
        <f>SUM(P121:P123)</f>
        <v>0</v>
      </c>
      <c r="R120" s="124">
        <f>SUM(R121:R123)</f>
        <v>1.8645</v>
      </c>
      <c r="T120" s="125">
        <f>SUM(T121:T123)</f>
        <v>0</v>
      </c>
      <c r="AR120" s="119" t="s">
        <v>87</v>
      </c>
      <c r="AT120" s="126" t="s">
        <v>78</v>
      </c>
      <c r="AU120" s="126" t="s">
        <v>87</v>
      </c>
      <c r="AY120" s="119" t="s">
        <v>133</v>
      </c>
      <c r="BK120" s="127">
        <f>SUM(BK121:BK123)</f>
        <v>0</v>
      </c>
    </row>
    <row r="121" spans="2:65" s="1" customFormat="1" ht="16.5" customHeight="1">
      <c r="B121" s="130"/>
      <c r="C121" s="131" t="s">
        <v>87</v>
      </c>
      <c r="D121" s="131" t="s">
        <v>135</v>
      </c>
      <c r="E121" s="132" t="s">
        <v>300</v>
      </c>
      <c r="F121" s="133" t="s">
        <v>301</v>
      </c>
      <c r="G121" s="134" t="s">
        <v>280</v>
      </c>
      <c r="H121" s="135">
        <v>33</v>
      </c>
      <c r="I121" s="136"/>
      <c r="J121" s="137">
        <f>ROUND(I121*H121,2)</f>
        <v>0</v>
      </c>
      <c r="K121" s="133" t="s">
        <v>139</v>
      </c>
      <c r="L121" s="30"/>
      <c r="M121" s="138" t="s">
        <v>1</v>
      </c>
      <c r="N121" s="139" t="s">
        <v>44</v>
      </c>
      <c r="P121" s="140">
        <f>O121*H121</f>
        <v>0</v>
      </c>
      <c r="Q121" s="140">
        <v>5.6500000000000002E-2</v>
      </c>
      <c r="R121" s="140">
        <f>Q121*H121</f>
        <v>1.8645</v>
      </c>
      <c r="S121" s="140">
        <v>0</v>
      </c>
      <c r="T121" s="141">
        <f>S121*H121</f>
        <v>0</v>
      </c>
      <c r="AR121" s="142" t="s">
        <v>140</v>
      </c>
      <c r="AT121" s="142" t="s">
        <v>135</v>
      </c>
      <c r="AU121" s="142" t="s">
        <v>89</v>
      </c>
      <c r="AY121" s="15" t="s">
        <v>133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5" t="s">
        <v>87</v>
      </c>
      <c r="BK121" s="143">
        <f>ROUND(I121*H121,2)</f>
        <v>0</v>
      </c>
      <c r="BL121" s="15" t="s">
        <v>140</v>
      </c>
      <c r="BM121" s="142" t="s">
        <v>302</v>
      </c>
    </row>
    <row r="122" spans="2:65" s="12" customFormat="1">
      <c r="B122" s="148"/>
      <c r="D122" s="144" t="s">
        <v>144</v>
      </c>
      <c r="E122" s="149" t="s">
        <v>1</v>
      </c>
      <c r="F122" s="150" t="s">
        <v>303</v>
      </c>
      <c r="H122" s="151">
        <v>33</v>
      </c>
      <c r="I122" s="152"/>
      <c r="L122" s="148"/>
      <c r="M122" s="153"/>
      <c r="T122" s="154"/>
      <c r="AT122" s="149" t="s">
        <v>144</v>
      </c>
      <c r="AU122" s="149" t="s">
        <v>89</v>
      </c>
      <c r="AV122" s="12" t="s">
        <v>89</v>
      </c>
      <c r="AW122" s="12" t="s">
        <v>36</v>
      </c>
      <c r="AX122" s="12" t="s">
        <v>79</v>
      </c>
      <c r="AY122" s="149" t="s">
        <v>133</v>
      </c>
    </row>
    <row r="123" spans="2:65" s="13" customFormat="1">
      <c r="B123" s="155"/>
      <c r="D123" s="144" t="s">
        <v>144</v>
      </c>
      <c r="E123" s="156" t="s">
        <v>1</v>
      </c>
      <c r="F123" s="157" t="s">
        <v>146</v>
      </c>
      <c r="H123" s="158">
        <v>33</v>
      </c>
      <c r="I123" s="159"/>
      <c r="L123" s="155"/>
      <c r="M123" s="177"/>
      <c r="N123" s="178"/>
      <c r="O123" s="178"/>
      <c r="P123" s="178"/>
      <c r="Q123" s="178"/>
      <c r="R123" s="178"/>
      <c r="S123" s="178"/>
      <c r="T123" s="179"/>
      <c r="AT123" s="156" t="s">
        <v>144</v>
      </c>
      <c r="AU123" s="156" t="s">
        <v>89</v>
      </c>
      <c r="AV123" s="13" t="s">
        <v>140</v>
      </c>
      <c r="AW123" s="13" t="s">
        <v>36</v>
      </c>
      <c r="AX123" s="13" t="s">
        <v>87</v>
      </c>
      <c r="AY123" s="156" t="s">
        <v>133</v>
      </c>
    </row>
    <row r="124" spans="2:65" s="1" customFormat="1" ht="6.95" customHeight="1">
      <c r="B124" s="42"/>
      <c r="C124" s="43"/>
      <c r="D124" s="43"/>
      <c r="E124" s="43"/>
      <c r="F124" s="43"/>
      <c r="G124" s="43"/>
      <c r="H124" s="43"/>
      <c r="I124" s="43"/>
      <c r="J124" s="43"/>
      <c r="K124" s="43"/>
      <c r="L124" s="30"/>
    </row>
  </sheetData>
  <autoFilter ref="C117:K123" xr:uid="{00000000-0009-0000-0000-000006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2023-22a - 003 - 1L 4,0-20</vt:lpstr>
      <vt:lpstr>2023-22b - 009.01 - zlepš...</vt:lpstr>
      <vt:lpstr>2023-22c - 009.16 - obrat...</vt:lpstr>
      <vt:lpstr>2023-22d - 009.03 - hospo...</vt:lpstr>
      <vt:lpstr>2023-22e - 009.11 - samos...</vt:lpstr>
      <vt:lpstr>2023-22f - 009.21 - svodn...</vt:lpstr>
      <vt:lpstr>'2023-22a - 003 - 1L 4,0-20'!Názvy_tisku</vt:lpstr>
      <vt:lpstr>'2023-22b - 009.01 - zlepš...'!Názvy_tisku</vt:lpstr>
      <vt:lpstr>'2023-22c - 009.16 - obrat...'!Názvy_tisku</vt:lpstr>
      <vt:lpstr>'2023-22d - 009.03 - hospo...'!Názvy_tisku</vt:lpstr>
      <vt:lpstr>'2023-22e - 009.11 - samos...'!Názvy_tisku</vt:lpstr>
      <vt:lpstr>'2023-22f - 009.21 - svodn...'!Názvy_tisku</vt:lpstr>
      <vt:lpstr>'Rekapitulace stavby'!Názvy_tisku</vt:lpstr>
      <vt:lpstr>'2023-22a - 003 - 1L 4,0-20'!Oblast_tisku</vt:lpstr>
      <vt:lpstr>'2023-22b - 009.01 - zlepš...'!Oblast_tisku</vt:lpstr>
      <vt:lpstr>'2023-22c - 009.16 - obrat...'!Oblast_tisku</vt:lpstr>
      <vt:lpstr>'2023-22d - 009.03 - hospo...'!Oblast_tisku</vt:lpstr>
      <vt:lpstr>'2023-22e - 009.11 - samos...'!Oblast_tisku</vt:lpstr>
      <vt:lpstr>'2023-22f - 009.21 - svodn...'!Oblast_tisku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DESKTOP-UOT9UUB\Zalman</dc:creator>
  <cp:lastModifiedBy>Ondřej Schrötter</cp:lastModifiedBy>
  <dcterms:created xsi:type="dcterms:W3CDTF">2023-08-22T12:22:01Z</dcterms:created>
  <dcterms:modified xsi:type="dcterms:W3CDTF">2023-08-22T19:03:42Z</dcterms:modified>
</cp:coreProperties>
</file>